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2000" windowHeight="9690" tabRatio="929" activeTab="1"/>
  </bookViews>
  <sheets>
    <sheet name="financeapp" sheetId="10" r:id="rId1"/>
    <sheet name="GENERAL" sheetId="1" r:id="rId2"/>
    <sheet name="DEV TEAM" sheetId="2" r:id="rId3"/>
    <sheet name="INCOME" sheetId="3" r:id="rId4"/>
    <sheet name="EXPENSES" sheetId="4" r:id="rId5"/>
    <sheet name="USES - Residential" sheetId="5" r:id="rId6"/>
    <sheet name="USES - Commercial" sheetId="13" r:id="rId7"/>
    <sheet name="Scoring" sheetId="16" r:id="rId8"/>
    <sheet name="Phased S&amp;U" sheetId="12" r:id="rId9"/>
    <sheet name="PERM. SOURCES" sheetId="6" r:id="rId10"/>
    <sheet name="TAX CREDIT" sheetId="7" r:id="rId11"/>
    <sheet name="PRO FORMA" sheetId="9" r:id="rId12"/>
    <sheet name="SUMMARY" sheetId="8" r:id="rId13"/>
  </sheets>
  <definedNames>
    <definedName name="_xlnm.Print_Area" localSheetId="2">'DEV TEAM'!$A$1:$I$216</definedName>
    <definedName name="_xlnm.Print_Area" localSheetId="4">EXPENSES!$A$1:$K$72</definedName>
    <definedName name="_xlnm.Print_Area" localSheetId="0">financeapp!$A$1:$L$22</definedName>
    <definedName name="_xlnm.Print_Area" localSheetId="1">GENERAL!$A$2:$I$161</definedName>
    <definedName name="_xlnm.Print_Area" localSheetId="9">'PERM. SOURCES'!$A$1:$L$47</definedName>
    <definedName name="_xlnm.Print_Area" localSheetId="8">'Phased S&amp;U'!$A$1:$J$38</definedName>
    <definedName name="_xlnm.Print_Area" localSheetId="11">'PRO FORMA'!$A$6:$V$45</definedName>
    <definedName name="_xlnm.Print_Area" localSheetId="6">'USES - Commercial'!$A$1:$M$117</definedName>
    <definedName name="_xlnm.Print_Area" localSheetId="5">'USES - Residential'!$A$1:$M$117</definedName>
    <definedName name="_xlnm.Print_Titles" localSheetId="11">'PRO FORMA'!$A:$B,'PRO FORMA'!$1:$5</definedName>
    <definedName name="projname">GENERAL!#REF!</definedName>
    <definedName name="solver_adj" localSheetId="6" hidden="1">'USES - Commercial'!$E$7</definedName>
    <definedName name="solver_adj" localSheetId="5" hidden="1">'USES - Residential'!$E$7</definedName>
    <definedName name="solver_cvg" localSheetId="6" hidden="1">0.0001</definedName>
    <definedName name="solver_cvg" localSheetId="5" hidden="1">0.0001</definedName>
    <definedName name="solver_drv" localSheetId="6" hidden="1">1</definedName>
    <definedName name="solver_drv" localSheetId="5" hidden="1">1</definedName>
    <definedName name="solver_est" localSheetId="6" hidden="1">1</definedName>
    <definedName name="solver_est" localSheetId="5" hidden="1">1</definedName>
    <definedName name="solver_itr" localSheetId="6" hidden="1">100</definedName>
    <definedName name="solver_itr" localSheetId="5" hidden="1">100</definedName>
    <definedName name="solver_lin" localSheetId="6" hidden="1">2</definedName>
    <definedName name="solver_lin" localSheetId="5" hidden="1">2</definedName>
    <definedName name="solver_neg" localSheetId="6" hidden="1">2</definedName>
    <definedName name="solver_neg" localSheetId="5" hidden="1">2</definedName>
    <definedName name="solver_num" localSheetId="6" hidden="1">0</definedName>
    <definedName name="solver_num" localSheetId="5" hidden="1">0</definedName>
    <definedName name="solver_nwt" localSheetId="6" hidden="1">1</definedName>
    <definedName name="solver_nwt" localSheetId="5" hidden="1">1</definedName>
    <definedName name="solver_opt" localSheetId="6" hidden="1">'USES - Commercial'!$E$15</definedName>
    <definedName name="solver_opt" localSheetId="5" hidden="1">'USES - Residential'!$E$15</definedName>
    <definedName name="solver_pre" localSheetId="6" hidden="1">0.000001</definedName>
    <definedName name="solver_pre" localSheetId="5" hidden="1">0.000001</definedName>
    <definedName name="solver_scl" localSheetId="6" hidden="1">2</definedName>
    <definedName name="solver_scl" localSheetId="5" hidden="1">2</definedName>
    <definedName name="solver_sho" localSheetId="6" hidden="1">2</definedName>
    <definedName name="solver_sho" localSheetId="5" hidden="1">2</definedName>
    <definedName name="solver_tim" localSheetId="6" hidden="1">100</definedName>
    <definedName name="solver_tim" localSheetId="5" hidden="1">100</definedName>
    <definedName name="solver_tol" localSheetId="6" hidden="1">0.05</definedName>
    <definedName name="solver_tol" localSheetId="5" hidden="1">0.05</definedName>
    <definedName name="solver_typ" localSheetId="6" hidden="1">3</definedName>
    <definedName name="solver_typ" localSheetId="5" hidden="1">3</definedName>
    <definedName name="solver_val" localSheetId="6" hidden="1">2374800</definedName>
    <definedName name="solver_val" localSheetId="5" hidden="1">2374800</definedName>
    <definedName name="Z_DC289960_5C22_11D6_B699_00010261CDBB_.wvu.PrintTitles" localSheetId="11" hidden="1">'PRO FORMA'!$A:$B</definedName>
  </definedNames>
  <calcPr calcId="145621"/>
  <customWorkbookViews>
    <customWorkbookView name="Barry Deemer - Personal View" guid="{DC289960-5C22-11D6-B699-00010261CDBB}" mergeInterval="0" personalView="1" maximized="1" windowWidth="796" windowHeight="413" tabRatio="929" activeSheetId="2"/>
  </customWorkbookViews>
</workbook>
</file>

<file path=xl/calcChain.xml><?xml version="1.0" encoding="utf-8"?>
<calcChain xmlns="http://schemas.openxmlformats.org/spreadsheetml/2006/main">
  <c r="A23" i="16" l="1"/>
  <c r="C61" i="16"/>
  <c r="F14" i="13"/>
  <c r="F9" i="13"/>
  <c r="F10" i="13"/>
  <c r="F8" i="13"/>
  <c r="E13" i="5"/>
  <c r="F14" i="5"/>
  <c r="F9" i="5"/>
  <c r="F10" i="5"/>
  <c r="F8" i="5"/>
  <c r="F21" i="5"/>
  <c r="F22" i="5"/>
  <c r="F20" i="5"/>
  <c r="L16" i="6"/>
  <c r="F42" i="6" s="1"/>
  <c r="L26" i="6"/>
  <c r="F43" i="6" s="1"/>
  <c r="L28" i="6"/>
  <c r="I20" i="4"/>
  <c r="I29" i="4"/>
  <c r="I71" i="4" s="1"/>
  <c r="E86" i="5" s="1"/>
  <c r="E91" i="5" s="1"/>
  <c r="I54" i="4"/>
  <c r="I67" i="4"/>
  <c r="E15" i="5"/>
  <c r="E34" i="5"/>
  <c r="E47" i="5"/>
  <c r="E58" i="5"/>
  <c r="F100" i="5" s="1"/>
  <c r="F101" i="5"/>
  <c r="F102" i="5"/>
  <c r="F110" i="5"/>
  <c r="G111" i="5" s="1"/>
  <c r="G112" i="5" s="1"/>
  <c r="G114" i="5" s="1"/>
  <c r="E81" i="5"/>
  <c r="L33" i="6"/>
  <c r="F44" i="6" s="1"/>
  <c r="H27" i="5"/>
  <c r="H34" i="5" s="1"/>
  <c r="H28" i="5"/>
  <c r="D123" i="7"/>
  <c r="H84" i="7"/>
  <c r="I7" i="5"/>
  <c r="I8" i="5"/>
  <c r="I9" i="5"/>
  <c r="I10" i="5"/>
  <c r="I11" i="5"/>
  <c r="I14" i="5"/>
  <c r="I20" i="5"/>
  <c r="I21" i="5"/>
  <c r="I34" i="5" s="1"/>
  <c r="I29" i="5"/>
  <c r="L21" i="7"/>
  <c r="L24" i="7"/>
  <c r="L23" i="7"/>
  <c r="L22" i="7"/>
  <c r="E35" i="7"/>
  <c r="G115" i="7"/>
  <c r="I82" i="7" s="1"/>
  <c r="I84" i="7"/>
  <c r="F46" i="6"/>
  <c r="L27" i="6"/>
  <c r="H123" i="7"/>
  <c r="B124" i="7" s="1"/>
  <c r="A124" i="7"/>
  <c r="F115" i="7"/>
  <c r="H82" i="7" s="1"/>
  <c r="F4" i="9"/>
  <c r="H39" i="8" s="1"/>
  <c r="I12" i="5"/>
  <c r="I30" i="5"/>
  <c r="I33" i="5"/>
  <c r="I47" i="5"/>
  <c r="I56" i="5"/>
  <c r="I58" i="5"/>
  <c r="I77" i="5"/>
  <c r="I81" i="5"/>
  <c r="I152" i="1"/>
  <c r="I153" i="1"/>
  <c r="I154" i="1" s="1"/>
  <c r="I155" i="1" s="1"/>
  <c r="I156" i="1" s="1"/>
  <c r="I157" i="1" s="1"/>
  <c r="E152" i="1"/>
  <c r="E153" i="1"/>
  <c r="E154" i="1" s="1"/>
  <c r="E155" i="1" s="1"/>
  <c r="E156" i="1" s="1"/>
  <c r="E157" i="1" s="1"/>
  <c r="I102" i="1"/>
  <c r="D93" i="1"/>
  <c r="A47" i="16" s="1"/>
  <c r="B73" i="16"/>
  <c r="E18" i="3"/>
  <c r="I80" i="1"/>
  <c r="I91" i="1" s="1"/>
  <c r="H35" i="3"/>
  <c r="I81" i="1"/>
  <c r="H47" i="3"/>
  <c r="I82" i="1"/>
  <c r="E13" i="13"/>
  <c r="B36" i="16"/>
  <c r="E91" i="13"/>
  <c r="E81" i="13"/>
  <c r="I88" i="8" s="1"/>
  <c r="E15" i="13"/>
  <c r="I83" i="8"/>
  <c r="E34" i="13"/>
  <c r="E59" i="13"/>
  <c r="F99" i="13" s="1"/>
  <c r="E47" i="13"/>
  <c r="E58" i="13"/>
  <c r="F101" i="13"/>
  <c r="F102" i="13"/>
  <c r="B52" i="16"/>
  <c r="G14" i="5"/>
  <c r="G14" i="13"/>
  <c r="B11" i="16"/>
  <c r="B5" i="16"/>
  <c r="C11" i="16"/>
  <c r="I11" i="3"/>
  <c r="J11" i="3" s="1"/>
  <c r="K11" i="3" s="1"/>
  <c r="I8" i="3"/>
  <c r="J8" i="3" s="1"/>
  <c r="K8" i="3" s="1"/>
  <c r="I9" i="3"/>
  <c r="J9" i="3"/>
  <c r="K9" i="3" s="1"/>
  <c r="I10" i="3"/>
  <c r="J10" i="3" s="1"/>
  <c r="K10" i="3" s="1"/>
  <c r="I12" i="3"/>
  <c r="J12" i="3" s="1"/>
  <c r="K12" i="3" s="1"/>
  <c r="I13" i="3"/>
  <c r="J13" i="3" s="1"/>
  <c r="K13" i="3" s="1"/>
  <c r="I14" i="3"/>
  <c r="J14" i="3"/>
  <c r="K14" i="3" s="1"/>
  <c r="I15" i="3"/>
  <c r="J15" i="3" s="1"/>
  <c r="K15" i="3" s="1"/>
  <c r="I16" i="3"/>
  <c r="J16" i="3" s="1"/>
  <c r="K16" i="3" s="1"/>
  <c r="I17" i="3"/>
  <c r="J17" i="3" s="1"/>
  <c r="K17" i="3" s="1"/>
  <c r="G28" i="8"/>
  <c r="H28" i="8"/>
  <c r="J25" i="3"/>
  <c r="K25" i="3" s="1"/>
  <c r="J26" i="3"/>
  <c r="K26" i="3"/>
  <c r="J27" i="3"/>
  <c r="K27" i="3" s="1"/>
  <c r="J28" i="3"/>
  <c r="K28" i="3"/>
  <c r="J29" i="3"/>
  <c r="K29" i="3" s="1"/>
  <c r="J30" i="3"/>
  <c r="K30" i="3"/>
  <c r="J31" i="3"/>
  <c r="K31" i="3" s="1"/>
  <c r="J32" i="3"/>
  <c r="K32" i="3"/>
  <c r="J33" i="3"/>
  <c r="K33" i="3" s="1"/>
  <c r="J34" i="3"/>
  <c r="K34" i="3"/>
  <c r="G29" i="8"/>
  <c r="H29" i="8"/>
  <c r="K42" i="3"/>
  <c r="K43" i="3"/>
  <c r="K44" i="3"/>
  <c r="K45" i="3"/>
  <c r="K46" i="3"/>
  <c r="G30" i="8"/>
  <c r="C18" i="9"/>
  <c r="D18" i="9" s="1"/>
  <c r="E18" i="9" s="1"/>
  <c r="F18" i="9" s="1"/>
  <c r="G18" i="9" s="1"/>
  <c r="H18" i="9" s="1"/>
  <c r="I18" i="9" s="1"/>
  <c r="J18" i="9" s="1"/>
  <c r="K18" i="9" s="1"/>
  <c r="L18" i="9" s="1"/>
  <c r="M18" i="9" s="1"/>
  <c r="N18" i="9" s="1"/>
  <c r="O18" i="9" s="1"/>
  <c r="P18" i="9" s="1"/>
  <c r="Q18" i="9" s="1"/>
  <c r="R18" i="9" s="1"/>
  <c r="S18" i="9" s="1"/>
  <c r="T18" i="9" s="1"/>
  <c r="U18" i="9" s="1"/>
  <c r="V18" i="9" s="1"/>
  <c r="H16" i="6"/>
  <c r="C32" i="9"/>
  <c r="C37" i="9"/>
  <c r="C43" i="9" s="1"/>
  <c r="C38" i="9"/>
  <c r="H114" i="1"/>
  <c r="J54" i="4"/>
  <c r="F39" i="8"/>
  <c r="I39" i="8" s="1"/>
  <c r="G39" i="8"/>
  <c r="F40" i="8"/>
  <c r="G40" i="8"/>
  <c r="F41" i="8"/>
  <c r="G41" i="8"/>
  <c r="F42" i="8"/>
  <c r="G42" i="8"/>
  <c r="F43" i="8"/>
  <c r="G43" i="8"/>
  <c r="F37" i="8"/>
  <c r="G37" i="8"/>
  <c r="I85" i="8"/>
  <c r="I86" i="8"/>
  <c r="P4" i="9"/>
  <c r="P3" i="9"/>
  <c r="P2" i="9"/>
  <c r="P1" i="9"/>
  <c r="C6" i="9"/>
  <c r="D6" i="9" s="1"/>
  <c r="E6" i="9" s="1"/>
  <c r="F6" i="9" s="1"/>
  <c r="G6" i="9" s="1"/>
  <c r="H6" i="9" s="1"/>
  <c r="I6" i="9" s="1"/>
  <c r="J6" i="9" s="1"/>
  <c r="K6" i="9" s="1"/>
  <c r="L6" i="9" s="1"/>
  <c r="M6" i="9" s="1"/>
  <c r="N6" i="9" s="1"/>
  <c r="O6" i="9" s="1"/>
  <c r="P6" i="9" s="1"/>
  <c r="Q6" i="9" s="1"/>
  <c r="R6" i="9" s="1"/>
  <c r="S6" i="9" s="1"/>
  <c r="T6" i="9" s="1"/>
  <c r="U6" i="9" s="1"/>
  <c r="V6" i="9" s="1"/>
  <c r="F38" i="8"/>
  <c r="H54" i="8"/>
  <c r="H55" i="8"/>
  <c r="H56" i="8"/>
  <c r="H57" i="8"/>
  <c r="H58" i="8"/>
  <c r="E30" i="8"/>
  <c r="E29" i="8"/>
  <c r="E28" i="8"/>
  <c r="G55" i="8"/>
  <c r="G56" i="8"/>
  <c r="G57" i="8"/>
  <c r="G58" i="8"/>
  <c r="F56" i="8"/>
  <c r="F57" i="8"/>
  <c r="V39" i="9"/>
  <c r="M39" i="9"/>
  <c r="N39" i="9"/>
  <c r="O39" i="9"/>
  <c r="P39" i="9"/>
  <c r="Q39" i="9"/>
  <c r="R39" i="9"/>
  <c r="S39" i="9"/>
  <c r="T39" i="9"/>
  <c r="U39" i="9"/>
  <c r="D39" i="9"/>
  <c r="E39" i="9"/>
  <c r="F39" i="9"/>
  <c r="G39" i="9"/>
  <c r="H39" i="9"/>
  <c r="I39" i="9"/>
  <c r="J39" i="9"/>
  <c r="K39" i="9"/>
  <c r="L39" i="9"/>
  <c r="E40" i="9"/>
  <c r="F40" i="9"/>
  <c r="G40" i="9"/>
  <c r="H40" i="9"/>
  <c r="I40" i="9"/>
  <c r="J40" i="9"/>
  <c r="K40" i="9"/>
  <c r="L40" i="9"/>
  <c r="M40" i="9"/>
  <c r="N40" i="9"/>
  <c r="O40" i="9"/>
  <c r="P40" i="9"/>
  <c r="Q40" i="9"/>
  <c r="R40" i="9"/>
  <c r="S40" i="9"/>
  <c r="T40" i="9"/>
  <c r="U40" i="9"/>
  <c r="V40" i="9"/>
  <c r="D40" i="9"/>
  <c r="C39" i="9"/>
  <c r="C40" i="9"/>
  <c r="I66" i="8"/>
  <c r="I67" i="8"/>
  <c r="I68" i="8"/>
  <c r="H67" i="8"/>
  <c r="H68" i="8"/>
  <c r="G67" i="8"/>
  <c r="G68" i="8"/>
  <c r="F67" i="8"/>
  <c r="F68" i="8"/>
  <c r="C68" i="8"/>
  <c r="A68" i="8"/>
  <c r="I64" i="8"/>
  <c r="I65" i="8"/>
  <c r="H64" i="8"/>
  <c r="H65" i="8"/>
  <c r="H66" i="8"/>
  <c r="H63" i="8"/>
  <c r="G64" i="8"/>
  <c r="G65" i="8"/>
  <c r="G66" i="8"/>
  <c r="F64" i="8"/>
  <c r="F65" i="8"/>
  <c r="F66" i="8"/>
  <c r="C64" i="8"/>
  <c r="C65" i="8"/>
  <c r="C66" i="8"/>
  <c r="C63" i="8"/>
  <c r="A66" i="8"/>
  <c r="A65" i="8"/>
  <c r="A64" i="8"/>
  <c r="A63" i="8"/>
  <c r="E22" i="8"/>
  <c r="E23" i="8"/>
  <c r="E21" i="8"/>
  <c r="E19" i="8"/>
  <c r="E20" i="8"/>
  <c r="A21" i="8"/>
  <c r="A22" i="8"/>
  <c r="A23" i="8"/>
  <c r="A20" i="8"/>
  <c r="A19" i="8"/>
  <c r="A18" i="8"/>
  <c r="A17" i="8"/>
  <c r="A16" i="8"/>
  <c r="A15" i="8"/>
  <c r="A14" i="8"/>
  <c r="A13" i="8"/>
  <c r="A12" i="8"/>
  <c r="A11" i="8"/>
  <c r="L25" i="7"/>
  <c r="L26" i="7"/>
  <c r="L27" i="7"/>
  <c r="L28" i="7"/>
  <c r="L29" i="7"/>
  <c r="L30" i="7"/>
  <c r="L31" i="7"/>
  <c r="L32" i="7"/>
  <c r="L33" i="7"/>
  <c r="L34" i="7"/>
  <c r="I74" i="8"/>
  <c r="I63" i="8"/>
  <c r="I56" i="8"/>
  <c r="E56" i="8"/>
  <c r="C9" i="8"/>
  <c r="H8" i="8"/>
  <c r="C7" i="8"/>
  <c r="C6" i="8"/>
  <c r="R38" i="9"/>
  <c r="S38" i="9"/>
  <c r="T38" i="9"/>
  <c r="T37" i="9"/>
  <c r="T43" i="9"/>
  <c r="U38" i="9"/>
  <c r="V38" i="9"/>
  <c r="E38" i="9"/>
  <c r="F38" i="9"/>
  <c r="G38" i="9"/>
  <c r="H38" i="9"/>
  <c r="I38" i="9"/>
  <c r="J38" i="9"/>
  <c r="J37" i="9"/>
  <c r="J43" i="9" s="1"/>
  <c r="K38" i="9"/>
  <c r="L38" i="9"/>
  <c r="M38" i="9"/>
  <c r="N38" i="9"/>
  <c r="N37" i="9"/>
  <c r="N43" i="9"/>
  <c r="O38" i="9"/>
  <c r="P38" i="9"/>
  <c r="Q38" i="9"/>
  <c r="Q37" i="9"/>
  <c r="Q43" i="9"/>
  <c r="D38" i="9"/>
  <c r="I18" i="8"/>
  <c r="I17" i="8"/>
  <c r="I16" i="8"/>
  <c r="I15" i="8"/>
  <c r="I14" i="8"/>
  <c r="I13" i="8"/>
  <c r="I12" i="8"/>
  <c r="E17" i="8"/>
  <c r="E16" i="8"/>
  <c r="E12" i="8"/>
  <c r="J91" i="13"/>
  <c r="J90" i="13"/>
  <c r="J85" i="13"/>
  <c r="J71" i="13"/>
  <c r="J53" i="13"/>
  <c r="J58" i="13" s="1"/>
  <c r="J54" i="13"/>
  <c r="J55" i="13"/>
  <c r="J56" i="13"/>
  <c r="J57" i="13"/>
  <c r="J46" i="5"/>
  <c r="J43" i="13"/>
  <c r="J46" i="13"/>
  <c r="J45" i="13"/>
  <c r="J44" i="13"/>
  <c r="J42" i="13"/>
  <c r="J41" i="13"/>
  <c r="J40" i="13"/>
  <c r="J39" i="13"/>
  <c r="J38" i="13"/>
  <c r="F21" i="13"/>
  <c r="F22" i="13"/>
  <c r="F20" i="13"/>
  <c r="J33" i="13"/>
  <c r="J32" i="13"/>
  <c r="J31" i="13"/>
  <c r="J30" i="13"/>
  <c r="J29" i="13"/>
  <c r="J32" i="5"/>
  <c r="J31" i="5"/>
  <c r="J22" i="13"/>
  <c r="J21" i="13"/>
  <c r="J23" i="13"/>
  <c r="J24" i="13"/>
  <c r="J25" i="13"/>
  <c r="J26" i="13"/>
  <c r="J27" i="13"/>
  <c r="J28" i="13"/>
  <c r="J20" i="13"/>
  <c r="J34" i="13" s="1"/>
  <c r="I9" i="13"/>
  <c r="J9" i="13" s="1"/>
  <c r="I7" i="13"/>
  <c r="I13" i="13" s="1"/>
  <c r="J13" i="13" s="1"/>
  <c r="J15" i="13" s="1"/>
  <c r="L7" i="13"/>
  <c r="A8" i="13"/>
  <c r="A9" i="13"/>
  <c r="A10" i="13"/>
  <c r="A11" i="13" s="1"/>
  <c r="A12" i="13" s="1"/>
  <c r="A13" i="13" s="1"/>
  <c r="A14" i="13" s="1"/>
  <c r="A15" i="13" s="1"/>
  <c r="A20" i="13" s="1"/>
  <c r="A21" i="13" s="1"/>
  <c r="A22" i="13" s="1"/>
  <c r="A23" i="13" s="1"/>
  <c r="A24" i="13" s="1"/>
  <c r="A25" i="13" s="1"/>
  <c r="A26" i="13" s="1"/>
  <c r="A27" i="13" s="1"/>
  <c r="A28" i="13" s="1"/>
  <c r="A29" i="13" s="1"/>
  <c r="A30" i="13" s="1"/>
  <c r="A31" i="13" s="1"/>
  <c r="A32" i="13" s="1"/>
  <c r="A33" i="13" s="1"/>
  <c r="A34" i="13" s="1"/>
  <c r="A38" i="13" s="1"/>
  <c r="A39" i="13" s="1"/>
  <c r="A40" i="13" s="1"/>
  <c r="A41" i="13" s="1"/>
  <c r="A42" i="13" s="1"/>
  <c r="A43" i="13" s="1"/>
  <c r="A44" i="13" s="1"/>
  <c r="A45" i="13" s="1"/>
  <c r="A46" i="13" s="1"/>
  <c r="A47" i="13" s="1"/>
  <c r="A53" i="13" s="1"/>
  <c r="A54" i="13" s="1"/>
  <c r="A55" i="13" s="1"/>
  <c r="A56" i="13" s="1"/>
  <c r="A57" i="13" s="1"/>
  <c r="A58" i="13" s="1"/>
  <c r="A59" i="13" s="1"/>
  <c r="A65" i="13" s="1"/>
  <c r="A66" i="13" s="1"/>
  <c r="A67" i="13" s="1"/>
  <c r="A71" i="13" s="1"/>
  <c r="A72" i="13" s="1"/>
  <c r="A73" i="13" s="1"/>
  <c r="A74" i="13" s="1"/>
  <c r="A75" i="13" s="1"/>
  <c r="A76" i="13" s="1"/>
  <c r="A77" i="13" s="1"/>
  <c r="A78" i="13" s="1"/>
  <c r="A79" i="13" s="1"/>
  <c r="A80" i="13" s="1"/>
  <c r="A81" i="13" s="1"/>
  <c r="A85" i="13" s="1"/>
  <c r="A86" i="13" s="1"/>
  <c r="A87" i="13" s="1"/>
  <c r="A88" i="13" s="1"/>
  <c r="A89" i="13" s="1"/>
  <c r="A90" i="13" s="1"/>
  <c r="A91" i="13" s="1"/>
  <c r="A92" i="13" s="1"/>
  <c r="A99" i="13" s="1"/>
  <c r="A100" i="13" s="1"/>
  <c r="A101" i="13" s="1"/>
  <c r="A102" i="13" s="1"/>
  <c r="A103" i="13" s="1"/>
  <c r="A104" i="13" s="1"/>
  <c r="A105" i="13" s="1"/>
  <c r="A106" i="13" s="1"/>
  <c r="A107" i="13" s="1"/>
  <c r="A110" i="13" s="1"/>
  <c r="A111" i="13" s="1"/>
  <c r="A112" i="13" s="1"/>
  <c r="A113" i="13" s="1"/>
  <c r="A114" i="13" s="1"/>
  <c r="A116" i="13" s="1"/>
  <c r="I8" i="13"/>
  <c r="J8" i="13"/>
  <c r="L8" i="13"/>
  <c r="I10" i="13"/>
  <c r="J10" i="13"/>
  <c r="I11" i="13"/>
  <c r="J11" i="13" s="1"/>
  <c r="L11" i="13"/>
  <c r="I12" i="13"/>
  <c r="J12" i="13" s="1"/>
  <c r="H13" i="13"/>
  <c r="H15" i="13"/>
  <c r="H59" i="13"/>
  <c r="H34" i="13"/>
  <c r="H47" i="13"/>
  <c r="H58" i="13"/>
  <c r="L22" i="13"/>
  <c r="L26" i="13"/>
  <c r="L30" i="13"/>
  <c r="I34" i="13"/>
  <c r="L39" i="13"/>
  <c r="L47" i="13"/>
  <c r="I47" i="13"/>
  <c r="L53" i="13"/>
  <c r="L55" i="13"/>
  <c r="I58" i="13"/>
  <c r="J72" i="13"/>
  <c r="J73" i="13"/>
  <c r="J74" i="13"/>
  <c r="L74" i="13"/>
  <c r="J75" i="13"/>
  <c r="J76" i="13"/>
  <c r="L76" i="13"/>
  <c r="J77" i="13"/>
  <c r="J78" i="13"/>
  <c r="J79" i="13"/>
  <c r="J80" i="13"/>
  <c r="H81" i="13"/>
  <c r="I81" i="13"/>
  <c r="J86" i="13"/>
  <c r="J88" i="13"/>
  <c r="L89" i="13"/>
  <c r="J45" i="5"/>
  <c r="A8" i="5"/>
  <c r="A9" i="5"/>
  <c r="A10" i="5" s="1"/>
  <c r="A11" i="5" s="1"/>
  <c r="A12" i="5" s="1"/>
  <c r="A13" i="5" s="1"/>
  <c r="A14" i="5" s="1"/>
  <c r="A15" i="5" s="1"/>
  <c r="A20" i="5" s="1"/>
  <c r="A21" i="5" s="1"/>
  <c r="A22" i="5" s="1"/>
  <c r="A23" i="5" s="1"/>
  <c r="A24" i="5" s="1"/>
  <c r="A25" i="5" s="1"/>
  <c r="A26" i="5" s="1"/>
  <c r="A27" i="5" s="1"/>
  <c r="A28" i="5" s="1"/>
  <c r="A29" i="5" s="1"/>
  <c r="A30" i="5" s="1"/>
  <c r="A31" i="5" s="1"/>
  <c r="A32" i="5" s="1"/>
  <c r="A33" i="5" s="1"/>
  <c r="A34" i="5" s="1"/>
  <c r="A38" i="5" s="1"/>
  <c r="A39" i="5" s="1"/>
  <c r="A40" i="5" s="1"/>
  <c r="A41" i="5" s="1"/>
  <c r="A42" i="5" s="1"/>
  <c r="A43" i="5" s="1"/>
  <c r="A44" i="5" s="1"/>
  <c r="A45" i="5" s="1"/>
  <c r="A46" i="5" s="1"/>
  <c r="A47" i="5" s="1"/>
  <c r="A53" i="5" s="1"/>
  <c r="A54" i="5" s="1"/>
  <c r="A55" i="5" s="1"/>
  <c r="A56" i="5" s="1"/>
  <c r="A57" i="5" s="1"/>
  <c r="A58" i="5" s="1"/>
  <c r="A59" i="5" s="1"/>
  <c r="A65" i="5" s="1"/>
  <c r="A66" i="5" s="1"/>
  <c r="A67" i="5" s="1"/>
  <c r="A71" i="5" s="1"/>
  <c r="A72" i="5" s="1"/>
  <c r="A73" i="5" s="1"/>
  <c r="A74" i="5" s="1"/>
  <c r="A75" i="5" s="1"/>
  <c r="A76" i="5" s="1"/>
  <c r="A77" i="5" s="1"/>
  <c r="A78" i="5" s="1"/>
  <c r="A79" i="5" s="1"/>
  <c r="A80" i="5" s="1"/>
  <c r="A81" i="5" s="1"/>
  <c r="A85" i="5" s="1"/>
  <c r="A86" i="5" s="1"/>
  <c r="A87" i="5" s="1"/>
  <c r="A88" i="5" s="1"/>
  <c r="A89" i="5" s="1"/>
  <c r="A90" i="5" s="1"/>
  <c r="A91" i="5" s="1"/>
  <c r="A92" i="5" s="1"/>
  <c r="A99" i="5" s="1"/>
  <c r="A100" i="5" s="1"/>
  <c r="A101" i="5" s="1"/>
  <c r="A102" i="5" s="1"/>
  <c r="A103" i="5" s="1"/>
  <c r="A104" i="5" s="1"/>
  <c r="A105" i="5" s="1"/>
  <c r="A106" i="5" s="1"/>
  <c r="A107" i="5" s="1"/>
  <c r="A110" i="5" s="1"/>
  <c r="A111" i="5" s="1"/>
  <c r="A112" i="5" s="1"/>
  <c r="A113" i="5" s="1"/>
  <c r="A114" i="5" s="1"/>
  <c r="A116" i="5" s="1"/>
  <c r="H81" i="5"/>
  <c r="H58" i="5"/>
  <c r="H47" i="5"/>
  <c r="H13" i="5"/>
  <c r="H15" i="5"/>
  <c r="J21" i="5"/>
  <c r="J29" i="5"/>
  <c r="J8" i="5"/>
  <c r="J9" i="5"/>
  <c r="J10" i="5"/>
  <c r="J71" i="5"/>
  <c r="J72" i="5"/>
  <c r="J73" i="5"/>
  <c r="J74" i="5"/>
  <c r="J75" i="5"/>
  <c r="J78" i="5"/>
  <c r="J79" i="5"/>
  <c r="J80" i="5"/>
  <c r="L78" i="5"/>
  <c r="C85" i="1"/>
  <c r="J35" i="7"/>
  <c r="C35" i="7"/>
  <c r="J28" i="4"/>
  <c r="J38" i="12"/>
  <c r="J26" i="12"/>
  <c r="J14" i="12"/>
  <c r="C14" i="12"/>
  <c r="C17" i="12"/>
  <c r="C26" i="12"/>
  <c r="C29" i="12" s="1"/>
  <c r="C38" i="12" s="1"/>
  <c r="J30" i="5"/>
  <c r="J22" i="5"/>
  <c r="J23" i="5"/>
  <c r="J24" i="5"/>
  <c r="J25" i="5"/>
  <c r="J26" i="5"/>
  <c r="J27" i="5"/>
  <c r="L54" i="5"/>
  <c r="L58" i="5"/>
  <c r="J53" i="5"/>
  <c r="J55" i="5"/>
  <c r="J57" i="5"/>
  <c r="J38" i="5"/>
  <c r="J47" i="5" s="1"/>
  <c r="J39" i="5"/>
  <c r="J40" i="5"/>
  <c r="J41" i="5"/>
  <c r="J42" i="5"/>
  <c r="J44" i="5"/>
  <c r="J90" i="5"/>
  <c r="J85" i="5"/>
  <c r="J12" i="5"/>
  <c r="J11" i="5"/>
  <c r="J7" i="5"/>
  <c r="F63" i="8"/>
  <c r="I73" i="8"/>
  <c r="E11" i="1"/>
  <c r="E14" i="8"/>
  <c r="E10" i="1"/>
  <c r="E13" i="8" s="1"/>
  <c r="F102" i="1"/>
  <c r="D85" i="1"/>
  <c r="I103" i="7"/>
  <c r="I105" i="7" s="1"/>
  <c r="I107" i="7" s="1"/>
  <c r="E12" i="1"/>
  <c r="E15" i="8" s="1"/>
  <c r="G47" i="3"/>
  <c r="H60" i="3"/>
  <c r="G60" i="3"/>
  <c r="G35" i="3"/>
  <c r="C29" i="8" s="1"/>
  <c r="D18" i="3"/>
  <c r="C28" i="8"/>
  <c r="C31" i="8"/>
  <c r="V41" i="9"/>
  <c r="U41" i="9"/>
  <c r="T41" i="9"/>
  <c r="S41" i="9"/>
  <c r="R41" i="9"/>
  <c r="Q41" i="9"/>
  <c r="P41" i="9"/>
  <c r="O41" i="9"/>
  <c r="N41" i="9"/>
  <c r="M41" i="9"/>
  <c r="L41" i="9"/>
  <c r="K41" i="9"/>
  <c r="J41" i="9"/>
  <c r="I41" i="9"/>
  <c r="H41" i="9"/>
  <c r="G41" i="9"/>
  <c r="F41" i="9"/>
  <c r="E41" i="9"/>
  <c r="D41" i="9"/>
  <c r="C41" i="9"/>
  <c r="V37" i="9"/>
  <c r="V43" i="9" s="1"/>
  <c r="U37" i="9"/>
  <c r="U43" i="9"/>
  <c r="S37" i="9"/>
  <c r="S43" i="9" s="1"/>
  <c r="R37" i="9"/>
  <c r="R43" i="9" s="1"/>
  <c r="P37" i="9"/>
  <c r="P43" i="9" s="1"/>
  <c r="O37" i="9"/>
  <c r="O43" i="9" s="1"/>
  <c r="M37" i="9"/>
  <c r="M43" i="9" s="1"/>
  <c r="L37" i="9"/>
  <c r="L43" i="9"/>
  <c r="K37" i="9"/>
  <c r="K43" i="9" s="1"/>
  <c r="I37" i="9"/>
  <c r="I43" i="9"/>
  <c r="H37" i="9"/>
  <c r="H43" i="9" s="1"/>
  <c r="G37" i="9"/>
  <c r="G43" i="9" s="1"/>
  <c r="F37" i="9"/>
  <c r="F43" i="9" s="1"/>
  <c r="E37" i="9"/>
  <c r="E43" i="9" s="1"/>
  <c r="D37" i="9"/>
  <c r="D43" i="9" s="1"/>
  <c r="V30" i="9"/>
  <c r="U30" i="9"/>
  <c r="T30" i="9"/>
  <c r="S30" i="9"/>
  <c r="R30" i="9"/>
  <c r="Q30" i="9"/>
  <c r="P30" i="9"/>
  <c r="O30" i="9"/>
  <c r="N30" i="9"/>
  <c r="M30" i="9"/>
  <c r="L30" i="9"/>
  <c r="K30" i="9"/>
  <c r="J30" i="9"/>
  <c r="I30" i="9"/>
  <c r="V29" i="9"/>
  <c r="U29" i="9"/>
  <c r="T29" i="9"/>
  <c r="S29" i="9"/>
  <c r="R29" i="9"/>
  <c r="Q29" i="9"/>
  <c r="P29" i="9"/>
  <c r="O29" i="9"/>
  <c r="N29" i="9"/>
  <c r="M29" i="9"/>
  <c r="L29" i="9"/>
  <c r="K29" i="9"/>
  <c r="J29" i="9"/>
  <c r="I29" i="9"/>
  <c r="V28" i="9"/>
  <c r="U28" i="9"/>
  <c r="T28" i="9"/>
  <c r="S28" i="9"/>
  <c r="R28" i="9"/>
  <c r="Q28" i="9"/>
  <c r="P28" i="9"/>
  <c r="O28" i="9"/>
  <c r="N28" i="9"/>
  <c r="M28" i="9"/>
  <c r="L28" i="9"/>
  <c r="K28" i="9"/>
  <c r="J28" i="9"/>
  <c r="I28" i="9"/>
  <c r="V27" i="9"/>
  <c r="U27" i="9"/>
  <c r="T27" i="9"/>
  <c r="S27" i="9"/>
  <c r="R27" i="9"/>
  <c r="Q27" i="9"/>
  <c r="P27" i="9"/>
  <c r="O27" i="9"/>
  <c r="N27" i="9"/>
  <c r="M27" i="9"/>
  <c r="L27" i="9"/>
  <c r="K27" i="9"/>
  <c r="J27" i="9"/>
  <c r="I27" i="9"/>
  <c r="V26" i="9"/>
  <c r="U26" i="9"/>
  <c r="T26" i="9"/>
  <c r="S26" i="9"/>
  <c r="R26" i="9"/>
  <c r="Q26" i="9"/>
  <c r="P26" i="9"/>
  <c r="O26" i="9"/>
  <c r="N26" i="9"/>
  <c r="M26" i="9"/>
  <c r="L26" i="9"/>
  <c r="K26" i="9"/>
  <c r="J26" i="9"/>
  <c r="I26" i="9"/>
  <c r="H30" i="9"/>
  <c r="G30" i="9"/>
  <c r="F30" i="9"/>
  <c r="H29" i="9"/>
  <c r="G29" i="9"/>
  <c r="F29" i="9"/>
  <c r="H28" i="9"/>
  <c r="G28" i="9"/>
  <c r="F28" i="9"/>
  <c r="H27" i="9"/>
  <c r="G27" i="9"/>
  <c r="F27" i="9"/>
  <c r="H26" i="9"/>
  <c r="G26" i="9"/>
  <c r="F26" i="9"/>
  <c r="E30" i="9"/>
  <c r="E29" i="9"/>
  <c r="E28" i="9"/>
  <c r="E27" i="9"/>
  <c r="E26" i="9"/>
  <c r="D30" i="9"/>
  <c r="D29" i="9"/>
  <c r="D28" i="9"/>
  <c r="D27" i="9"/>
  <c r="D26" i="9"/>
  <c r="C30" i="9"/>
  <c r="C29" i="9"/>
  <c r="C28" i="9"/>
  <c r="C27" i="9"/>
  <c r="C26" i="9"/>
  <c r="I26" i="6"/>
  <c r="I27" i="6"/>
  <c r="D32" i="9"/>
  <c r="H69" i="8"/>
  <c r="I47" i="8"/>
  <c r="G63" i="8"/>
  <c r="G54" i="8"/>
  <c r="F58" i="8"/>
  <c r="F55" i="8"/>
  <c r="F54" i="8"/>
  <c r="E58" i="8"/>
  <c r="E57" i="8"/>
  <c r="E55" i="8"/>
  <c r="E54" i="8"/>
  <c r="D58" i="8"/>
  <c r="D57" i="8"/>
  <c r="D56" i="8"/>
  <c r="I69" i="8"/>
  <c r="I58" i="8"/>
  <c r="I54" i="8"/>
  <c r="I55" i="8"/>
  <c r="I57" i="8"/>
  <c r="I59" i="8" s="1"/>
  <c r="I42" i="7"/>
  <c r="I41" i="7"/>
  <c r="D35" i="7"/>
  <c r="D55" i="8"/>
  <c r="L32" i="9"/>
  <c r="K32" i="9"/>
  <c r="N32" i="9"/>
  <c r="O32" i="9"/>
  <c r="J14" i="4"/>
  <c r="J34" i="4"/>
  <c r="J44" i="4"/>
  <c r="J50" i="4"/>
  <c r="J69" i="4"/>
  <c r="J24" i="4"/>
  <c r="J70" i="4"/>
  <c r="J52" i="4"/>
  <c r="J49" i="4"/>
  <c r="J41" i="4"/>
  <c r="J7" i="4"/>
  <c r="J15" i="4"/>
  <c r="J35" i="4"/>
  <c r="J51" i="4"/>
  <c r="J59" i="4"/>
  <c r="J20" i="5"/>
  <c r="J8" i="4"/>
  <c r="J16" i="4"/>
  <c r="J25" i="4"/>
  <c r="J42" i="4"/>
  <c r="J47" i="4"/>
  <c r="J6" i="4"/>
  <c r="J9" i="4"/>
  <c r="J13" i="4"/>
  <c r="J26" i="4"/>
  <c r="J33" i="4"/>
  <c r="J38" i="4"/>
  <c r="J48" i="4"/>
  <c r="J62" i="4"/>
  <c r="J54" i="5"/>
  <c r="U32" i="9"/>
  <c r="P32" i="9"/>
  <c r="H32" i="9"/>
  <c r="Q32" i="9"/>
  <c r="T32" i="9"/>
  <c r="J32" i="9"/>
  <c r="E32" i="9"/>
  <c r="V32" i="9"/>
  <c r="I32" i="9"/>
  <c r="J67" i="4"/>
  <c r="J43" i="4"/>
  <c r="J17" i="4"/>
  <c r="J61" i="4"/>
  <c r="J36" i="4"/>
  <c r="J12" i="4"/>
  <c r="J65" i="4"/>
  <c r="J40" i="4"/>
  <c r="J11" i="4"/>
  <c r="J45" i="4"/>
  <c r="J64" i="4"/>
  <c r="L7" i="5"/>
  <c r="J39" i="4"/>
  <c r="J18" i="4"/>
  <c r="L8" i="5"/>
  <c r="L12" i="5"/>
  <c r="L20" i="5"/>
  <c r="L24" i="5"/>
  <c r="L28" i="5"/>
  <c r="L32" i="5"/>
  <c r="L39" i="5"/>
  <c r="L43" i="5"/>
  <c r="L47" i="5"/>
  <c r="L56" i="5"/>
  <c r="L72" i="5"/>
  <c r="L77" i="5"/>
  <c r="L88" i="5"/>
  <c r="L9" i="5"/>
  <c r="L25" i="5"/>
  <c r="L29" i="5"/>
  <c r="L33" i="5"/>
  <c r="L40" i="5"/>
  <c r="L44" i="5"/>
  <c r="L53" i="5"/>
  <c r="L57" i="5"/>
  <c r="L73" i="5"/>
  <c r="L89" i="5"/>
  <c r="J63" i="4"/>
  <c r="L10" i="5"/>
  <c r="L22" i="5"/>
  <c r="L26" i="5"/>
  <c r="L30" i="5"/>
  <c r="L41" i="5"/>
  <c r="L45" i="5"/>
  <c r="L74" i="5"/>
  <c r="L90" i="5"/>
  <c r="L11" i="5"/>
  <c r="L23" i="5"/>
  <c r="L27" i="5"/>
  <c r="L31" i="5"/>
  <c r="L38" i="5"/>
  <c r="L42" i="5"/>
  <c r="L46" i="5"/>
  <c r="L55" i="5"/>
  <c r="L71" i="5"/>
  <c r="L75" i="5"/>
  <c r="J46" i="4"/>
  <c r="J37" i="4"/>
  <c r="J60" i="4"/>
  <c r="J58" i="4"/>
  <c r="J27" i="4"/>
  <c r="J19" i="4"/>
  <c r="J66" i="4"/>
  <c r="L80" i="5"/>
  <c r="L87" i="13"/>
  <c r="L77" i="13"/>
  <c r="L72" i="13"/>
  <c r="L58" i="13"/>
  <c r="L56" i="13"/>
  <c r="L46" i="13"/>
  <c r="L44" i="13"/>
  <c r="L42" i="13"/>
  <c r="L40" i="13"/>
  <c r="L38" i="13"/>
  <c r="L13" i="13"/>
  <c r="L12" i="13"/>
  <c r="J88" i="5"/>
  <c r="M32" i="9"/>
  <c r="F32" i="9"/>
  <c r="S32" i="9"/>
  <c r="G32" i="9"/>
  <c r="R32" i="9"/>
  <c r="J29" i="4"/>
  <c r="J77" i="5"/>
  <c r="L14" i="13"/>
  <c r="L87" i="5"/>
  <c r="J56" i="5"/>
  <c r="J33" i="5"/>
  <c r="L15" i="13"/>
  <c r="J35" i="3"/>
  <c r="L13" i="5"/>
  <c r="J81" i="13"/>
  <c r="J14" i="13"/>
  <c r="I15" i="13"/>
  <c r="I59" i="13"/>
  <c r="J43" i="5"/>
  <c r="L14" i="5"/>
  <c r="I75" i="8"/>
  <c r="K13" i="5"/>
  <c r="K7" i="13"/>
  <c r="K26" i="13"/>
  <c r="K42" i="13"/>
  <c r="K85" i="13"/>
  <c r="K23" i="5"/>
  <c r="K40" i="13"/>
  <c r="K57" i="13"/>
  <c r="K44" i="13"/>
  <c r="K78" i="13"/>
  <c r="K80" i="5"/>
  <c r="K45" i="5"/>
  <c r="K24" i="5"/>
  <c r="K76" i="13"/>
  <c r="K46" i="5"/>
  <c r="K13" i="13"/>
  <c r="K46" i="13"/>
  <c r="K90" i="5"/>
  <c r="K22" i="5"/>
  <c r="K31" i="13"/>
  <c r="K41" i="5"/>
  <c r="K21" i="5"/>
  <c r="K10" i="5"/>
  <c r="K53" i="5"/>
  <c r="K38" i="5"/>
  <c r="K14" i="5"/>
  <c r="K15" i="13"/>
  <c r="K14" i="13"/>
  <c r="K9" i="13"/>
  <c r="K20" i="13"/>
  <c r="K28" i="13"/>
  <c r="K45" i="13"/>
  <c r="K77" i="5"/>
  <c r="K39" i="5"/>
  <c r="K11" i="5"/>
  <c r="K43" i="13"/>
  <c r="K77" i="13"/>
  <c r="K56" i="13"/>
  <c r="K86" i="13"/>
  <c r="K85" i="5"/>
  <c r="K40" i="5"/>
  <c r="K12" i="5"/>
  <c r="K89" i="13"/>
  <c r="K33" i="5"/>
  <c r="K25" i="13"/>
  <c r="K75" i="13"/>
  <c r="K71" i="5"/>
  <c r="K8" i="5"/>
  <c r="K79" i="13"/>
  <c r="K29" i="5"/>
  <c r="K58" i="5"/>
  <c r="K21" i="13"/>
  <c r="K91" i="13"/>
  <c r="K43" i="5"/>
  <c r="K47" i="13"/>
  <c r="K10" i="13"/>
  <c r="K22" i="13"/>
  <c r="K30" i="13"/>
  <c r="K55" i="13"/>
  <c r="K72" i="5"/>
  <c r="K31" i="5"/>
  <c r="K8" i="13"/>
  <c r="K53" i="13"/>
  <c r="K87" i="13"/>
  <c r="K71" i="13"/>
  <c r="K88" i="13"/>
  <c r="K73" i="5"/>
  <c r="K32" i="5"/>
  <c r="K27" i="13"/>
  <c r="K79" i="5"/>
  <c r="K25" i="5"/>
  <c r="K33" i="13"/>
  <c r="K80" i="13"/>
  <c r="K42" i="5"/>
  <c r="K54" i="5"/>
  <c r="K89" i="5"/>
  <c r="K7" i="5"/>
  <c r="K38" i="13"/>
  <c r="K72" i="13"/>
  <c r="K26" i="5"/>
  <c r="K29" i="13"/>
  <c r="K88" i="5"/>
  <c r="K11" i="13"/>
  <c r="K24" i="13"/>
  <c r="K32" i="13"/>
  <c r="K73" i="13"/>
  <c r="K55" i="5"/>
  <c r="K27" i="5"/>
  <c r="K34" i="13"/>
  <c r="K54" i="13"/>
  <c r="K39" i="13"/>
  <c r="K74" i="13"/>
  <c r="K90" i="13"/>
  <c r="K56" i="5"/>
  <c r="K28" i="5"/>
  <c r="K58" i="13"/>
  <c r="K74" i="5"/>
  <c r="K9" i="5"/>
  <c r="K41" i="13"/>
  <c r="K81" i="13"/>
  <c r="K30" i="5"/>
  <c r="K23" i="13"/>
  <c r="K57" i="5"/>
  <c r="K20" i="5"/>
  <c r="K75" i="5"/>
  <c r="K78" i="5"/>
  <c r="K87" i="5"/>
  <c r="K47" i="5"/>
  <c r="K15" i="5"/>
  <c r="L15" i="5"/>
  <c r="J18" i="3"/>
  <c r="L21" i="5"/>
  <c r="J28" i="5"/>
  <c r="J47" i="13"/>
  <c r="I19" i="8"/>
  <c r="L10" i="13"/>
  <c r="L23" i="13"/>
  <c r="L27" i="13"/>
  <c r="L31" i="13"/>
  <c r="L41" i="13"/>
  <c r="L79" i="13"/>
  <c r="L86" i="13"/>
  <c r="L90" i="13"/>
  <c r="L79" i="5"/>
  <c r="L9" i="13"/>
  <c r="L20" i="13"/>
  <c r="L24" i="13"/>
  <c r="L28" i="13"/>
  <c r="L32" i="13"/>
  <c r="L43" i="13"/>
  <c r="L54" i="13"/>
  <c r="L73" i="13"/>
  <c r="L75" i="13"/>
  <c r="L81" i="13"/>
  <c r="L91" i="13"/>
  <c r="J53" i="4"/>
  <c r="L85" i="5"/>
  <c r="L21" i="13"/>
  <c r="L25" i="13"/>
  <c r="L29" i="13"/>
  <c r="L33" i="13"/>
  <c r="L45" i="13"/>
  <c r="L57" i="13"/>
  <c r="L71" i="13"/>
  <c r="L78" i="13"/>
  <c r="L80" i="13"/>
  <c r="L85" i="13"/>
  <c r="L88" i="13"/>
  <c r="L34" i="5"/>
  <c r="L59" i="13"/>
  <c r="K59" i="13"/>
  <c r="J10" i="4"/>
  <c r="J20" i="4"/>
  <c r="J71" i="4"/>
  <c r="J86" i="5"/>
  <c r="K86" i="5"/>
  <c r="L86" i="5"/>
  <c r="J76" i="5"/>
  <c r="J81" i="5" s="1"/>
  <c r="L76" i="5"/>
  <c r="K76" i="5"/>
  <c r="L91" i="5"/>
  <c r="K91" i="5"/>
  <c r="J91" i="5"/>
  <c r="K81" i="5"/>
  <c r="L81" i="5"/>
  <c r="J59" i="13"/>
  <c r="L34" i="13"/>
  <c r="J7" i="13"/>
  <c r="K18" i="3"/>
  <c r="K19" i="3" s="1"/>
  <c r="E59" i="5"/>
  <c r="L59" i="5" s="1"/>
  <c r="I84" i="8"/>
  <c r="I87" i="8"/>
  <c r="H59" i="5"/>
  <c r="H59" i="8"/>
  <c r="I46" i="8" s="1"/>
  <c r="C20" i="9"/>
  <c r="D20" i="9"/>
  <c r="E20" i="9" s="1"/>
  <c r="F20" i="9" s="1"/>
  <c r="G20" i="9" s="1"/>
  <c r="H20" i="9" s="1"/>
  <c r="I20" i="9" s="1"/>
  <c r="J20" i="9" s="1"/>
  <c r="K20" i="9" s="1"/>
  <c r="L20" i="9" s="1"/>
  <c r="M20" i="9" s="1"/>
  <c r="N20" i="9" s="1"/>
  <c r="O20" i="9" s="1"/>
  <c r="P20" i="9" s="1"/>
  <c r="Q20" i="9" s="1"/>
  <c r="R20" i="9" s="1"/>
  <c r="S20" i="9" s="1"/>
  <c r="T20" i="9" s="1"/>
  <c r="U20" i="9" s="1"/>
  <c r="V20" i="9" s="1"/>
  <c r="C21" i="9"/>
  <c r="D21" i="9"/>
  <c r="E21" i="9" s="1"/>
  <c r="F21" i="9" s="1"/>
  <c r="G21" i="9" s="1"/>
  <c r="H21" i="9" s="1"/>
  <c r="I21" i="9" s="1"/>
  <c r="J21" i="9" s="1"/>
  <c r="K21" i="9" s="1"/>
  <c r="L21" i="9" s="1"/>
  <c r="M21" i="9" s="1"/>
  <c r="N21" i="9" s="1"/>
  <c r="O21" i="9" s="1"/>
  <c r="P21" i="9" s="1"/>
  <c r="Q21" i="9" s="1"/>
  <c r="R21" i="9" s="1"/>
  <c r="S21" i="9" s="1"/>
  <c r="T21" i="9" s="1"/>
  <c r="U21" i="9" s="1"/>
  <c r="V21" i="9" s="1"/>
  <c r="C19" i="9"/>
  <c r="D19" i="9"/>
  <c r="E19" i="9" s="1"/>
  <c r="F19" i="9" s="1"/>
  <c r="G19" i="9" s="1"/>
  <c r="H19" i="9" s="1"/>
  <c r="I19" i="9" s="1"/>
  <c r="J19" i="9" s="1"/>
  <c r="K19" i="9" s="1"/>
  <c r="L19" i="9" s="1"/>
  <c r="M19" i="9" s="1"/>
  <c r="N19" i="9" s="1"/>
  <c r="O19" i="9" s="1"/>
  <c r="P19" i="9" s="1"/>
  <c r="Q19" i="9" s="1"/>
  <c r="R19" i="9" s="1"/>
  <c r="S19" i="9" s="1"/>
  <c r="T19" i="9" s="1"/>
  <c r="U19" i="9" s="1"/>
  <c r="V19" i="9" s="1"/>
  <c r="H30" i="8"/>
  <c r="C16" i="9"/>
  <c r="L35" i="7"/>
  <c r="I77" i="7" s="1"/>
  <c r="K47" i="3"/>
  <c r="D30" i="8" s="1"/>
  <c r="K35" i="3"/>
  <c r="F100" i="13"/>
  <c r="F103" i="13"/>
  <c r="F104" i="13" s="1"/>
  <c r="F110" i="13"/>
  <c r="F111" i="13" s="1"/>
  <c r="F111" i="5"/>
  <c r="F112" i="5" s="1"/>
  <c r="F114" i="5" s="1"/>
  <c r="I114" i="5"/>
  <c r="I13" i="5"/>
  <c r="G104" i="13"/>
  <c r="G105" i="13"/>
  <c r="G107" i="13" s="1"/>
  <c r="F99" i="5"/>
  <c r="F103" i="5" s="1"/>
  <c r="K59" i="5"/>
  <c r="F112" i="13"/>
  <c r="F114" i="13" s="1"/>
  <c r="K20" i="3"/>
  <c r="D28" i="8"/>
  <c r="C8" i="9"/>
  <c r="I15" i="5"/>
  <c r="I59" i="5" s="1"/>
  <c r="J13" i="5"/>
  <c r="J15" i="5"/>
  <c r="C10" i="9"/>
  <c r="D10" i="9"/>
  <c r="E10" i="9" s="1"/>
  <c r="F10" i="9" s="1"/>
  <c r="G10" i="9" s="1"/>
  <c r="H10" i="9"/>
  <c r="I10" i="9" s="1"/>
  <c r="J10" i="9" s="1"/>
  <c r="K10" i="9" s="1"/>
  <c r="L10" i="9"/>
  <c r="M10" i="9" s="1"/>
  <c r="N10" i="9" s="1"/>
  <c r="O10" i="9" s="1"/>
  <c r="P10" i="9" s="1"/>
  <c r="Q10" i="9" s="1"/>
  <c r="R10" i="9" s="1"/>
  <c r="S10" i="9" s="1"/>
  <c r="T10" i="9" s="1"/>
  <c r="U10" i="9" s="1"/>
  <c r="V10" i="9" s="1"/>
  <c r="J59" i="5" l="1"/>
  <c r="G104" i="5"/>
  <c r="G105" i="5" s="1"/>
  <c r="G107" i="5" s="1"/>
  <c r="F104" i="5"/>
  <c r="F105" i="5" s="1"/>
  <c r="F107" i="5" s="1"/>
  <c r="I107" i="5" s="1"/>
  <c r="F28" i="8"/>
  <c r="I114" i="13"/>
  <c r="K114" i="5"/>
  <c r="E66" i="5"/>
  <c r="J114" i="5"/>
  <c r="D8" i="9"/>
  <c r="C12" i="9"/>
  <c r="D16" i="9"/>
  <c r="G111" i="13"/>
  <c r="G112" i="13" s="1"/>
  <c r="G114" i="13" s="1"/>
  <c r="C9" i="9"/>
  <c r="D29" i="8"/>
  <c r="D31" i="8" s="1"/>
  <c r="K37" i="3"/>
  <c r="F29" i="8" s="1"/>
  <c r="I29" i="8" s="1"/>
  <c r="K36" i="3"/>
  <c r="K48" i="3"/>
  <c r="K49" i="3" s="1"/>
  <c r="F30" i="8" s="1"/>
  <c r="I30" i="8" s="1"/>
  <c r="F105" i="13"/>
  <c r="F107" i="13" s="1"/>
  <c r="I107" i="13" s="1"/>
  <c r="I43" i="8"/>
  <c r="J34" i="5"/>
  <c r="J58" i="5"/>
  <c r="I89" i="8"/>
  <c r="B6" i="16"/>
  <c r="I40" i="8"/>
  <c r="B37" i="16"/>
  <c r="B38" i="16" s="1"/>
  <c r="K34" i="5"/>
  <c r="K12" i="13"/>
  <c r="K44" i="5"/>
  <c r="H37" i="8"/>
  <c r="I37" i="8" s="1"/>
  <c r="H43" i="8"/>
  <c r="H42" i="8"/>
  <c r="I42" i="8" s="1"/>
  <c r="H41" i="8"/>
  <c r="I41" i="8" s="1"/>
  <c r="H40" i="8"/>
  <c r="F44" i="8"/>
  <c r="B53" i="16"/>
  <c r="B54" i="16" s="1"/>
  <c r="E65" i="5" l="1"/>
  <c r="J107" i="5"/>
  <c r="I116" i="5"/>
  <c r="K107" i="5"/>
  <c r="K114" i="13"/>
  <c r="E66" i="13"/>
  <c r="J114" i="13"/>
  <c r="I116" i="13"/>
  <c r="K107" i="13"/>
  <c r="E65" i="13"/>
  <c r="J107" i="13"/>
  <c r="F31" i="8"/>
  <c r="D54" i="8" s="1"/>
  <c r="I28" i="8"/>
  <c r="I32" i="8" s="1"/>
  <c r="C38" i="16"/>
  <c r="B39" i="16"/>
  <c r="B71" i="16"/>
  <c r="D9" i="9"/>
  <c r="E9" i="9" s="1"/>
  <c r="F9" i="9" s="1"/>
  <c r="G9" i="9" s="1"/>
  <c r="H9" i="9" s="1"/>
  <c r="I9" i="9" s="1"/>
  <c r="J9" i="9" s="1"/>
  <c r="K9" i="9" s="1"/>
  <c r="L9" i="9" s="1"/>
  <c r="M9" i="9" s="1"/>
  <c r="N9" i="9" s="1"/>
  <c r="O9" i="9" s="1"/>
  <c r="P9" i="9" s="1"/>
  <c r="Q9" i="9" s="1"/>
  <c r="R9" i="9" s="1"/>
  <c r="S9" i="9" s="1"/>
  <c r="T9" i="9" s="1"/>
  <c r="U9" i="9" s="1"/>
  <c r="V9" i="9" s="1"/>
  <c r="C11" i="9"/>
  <c r="C13" i="9" s="1"/>
  <c r="E16" i="9"/>
  <c r="K66" i="5"/>
  <c r="H66" i="5"/>
  <c r="H67" i="5" s="1"/>
  <c r="H92" i="5" s="1"/>
  <c r="H73" i="7" s="1"/>
  <c r="H76" i="7" s="1"/>
  <c r="H80" i="7" s="1"/>
  <c r="H83" i="7" s="1"/>
  <c r="H85" i="7" s="1"/>
  <c r="H87" i="7" s="1"/>
  <c r="L66" i="5"/>
  <c r="K50" i="3"/>
  <c r="I72" i="4" s="1"/>
  <c r="J72" i="4" s="1"/>
  <c r="E8" i="9"/>
  <c r="D12" i="9"/>
  <c r="E67" i="13" l="1"/>
  <c r="K65" i="13"/>
  <c r="I65" i="13"/>
  <c r="I67" i="13" s="1"/>
  <c r="I92" i="13" s="1"/>
  <c r="L65" i="13"/>
  <c r="L66" i="13"/>
  <c r="H66" i="13"/>
  <c r="H67" i="13" s="1"/>
  <c r="H92" i="13" s="1"/>
  <c r="K66" i="13"/>
  <c r="J66" i="13"/>
  <c r="I90" i="8"/>
  <c r="I91" i="8" s="1"/>
  <c r="J116" i="5"/>
  <c r="K116" i="5"/>
  <c r="I38" i="8"/>
  <c r="I44" i="8" s="1"/>
  <c r="I45" i="8" s="1"/>
  <c r="I48" i="8" s="1"/>
  <c r="D11" i="9"/>
  <c r="D13" i="9" s="1"/>
  <c r="J116" i="13"/>
  <c r="K116" i="13"/>
  <c r="I65" i="5"/>
  <c r="I67" i="5" s="1"/>
  <c r="I92" i="5" s="1"/>
  <c r="I73" i="7" s="1"/>
  <c r="E67" i="5"/>
  <c r="L65" i="5"/>
  <c r="K65" i="5"/>
  <c r="E12" i="9"/>
  <c r="E11" i="9"/>
  <c r="E13" i="9" s="1"/>
  <c r="F8" i="9"/>
  <c r="J66" i="5"/>
  <c r="F16" i="9"/>
  <c r="C23" i="9"/>
  <c r="C17" i="9"/>
  <c r="C22" i="9" s="1"/>
  <c r="C33" i="9" l="1"/>
  <c r="C44" i="9" s="1"/>
  <c r="C34" i="9"/>
  <c r="C45" i="9"/>
  <c r="E23" i="9"/>
  <c r="E17" i="9"/>
  <c r="E22" i="9" s="1"/>
  <c r="I76" i="7"/>
  <c r="I80" i="7" s="1"/>
  <c r="I83" i="7" s="1"/>
  <c r="I85" i="7" s="1"/>
  <c r="I87" i="7" s="1"/>
  <c r="I91" i="7" s="1"/>
  <c r="I93" i="7" s="1"/>
  <c r="I95" i="7" s="1"/>
  <c r="I97" i="7" s="1"/>
  <c r="L34" i="6" s="1"/>
  <c r="E36" i="7"/>
  <c r="D23" i="9"/>
  <c r="D17" i="9"/>
  <c r="D22" i="9" s="1"/>
  <c r="G16" i="9"/>
  <c r="G8" i="9"/>
  <c r="F11" i="9"/>
  <c r="F12" i="9"/>
  <c r="E92" i="5"/>
  <c r="L67" i="5"/>
  <c r="K67" i="5"/>
  <c r="K67" i="13"/>
  <c r="L67" i="13"/>
  <c r="E92" i="13"/>
  <c r="J65" i="5"/>
  <c r="J67" i="5" s="1"/>
  <c r="J92" i="5" s="1"/>
  <c r="J65" i="13"/>
  <c r="J67" i="13" s="1"/>
  <c r="J92" i="13" s="1"/>
  <c r="L92" i="5" l="1"/>
  <c r="F41" i="6"/>
  <c r="B4" i="16"/>
  <c r="B7" i="16" s="1"/>
  <c r="K92" i="5"/>
  <c r="B55" i="16"/>
  <c r="H16" i="9"/>
  <c r="K92" i="13"/>
  <c r="L92" i="13"/>
  <c r="H8" i="9"/>
  <c r="G12" i="9"/>
  <c r="G11" i="9"/>
  <c r="D45" i="9"/>
  <c r="D34" i="9"/>
  <c r="D33" i="9"/>
  <c r="D44" i="9" s="1"/>
  <c r="E45" i="9"/>
  <c r="E34" i="9"/>
  <c r="E33" i="9"/>
  <c r="E44" i="9" s="1"/>
  <c r="I76" i="8"/>
  <c r="I77" i="8" s="1"/>
  <c r="I78" i="8" s="1"/>
  <c r="F45" i="6"/>
  <c r="L37" i="6"/>
  <c r="L38" i="6" s="1"/>
  <c r="F13" i="9"/>
  <c r="G13" i="9" l="1"/>
  <c r="H11" i="9"/>
  <c r="H12" i="9"/>
  <c r="I8" i="9"/>
  <c r="I16" i="9"/>
  <c r="F47" i="6"/>
  <c r="C12" i="16"/>
  <c r="B12" i="16"/>
  <c r="B8" i="16"/>
  <c r="B14" i="16" s="1"/>
  <c r="F17" i="9"/>
  <c r="F22" i="9" s="1"/>
  <c r="F23" i="9" s="1"/>
  <c r="B56" i="16"/>
  <c r="B72" i="16"/>
  <c r="B76" i="16" s="1"/>
  <c r="C55" i="16"/>
  <c r="F33" i="9" l="1"/>
  <c r="F44" i="9" s="1"/>
  <c r="F34" i="9"/>
  <c r="F45" i="9"/>
  <c r="J8" i="9"/>
  <c r="I12" i="9"/>
  <c r="I11" i="9"/>
  <c r="I13" i="9" s="1"/>
  <c r="J16" i="9"/>
  <c r="H13" i="9"/>
  <c r="B13" i="16"/>
  <c r="C13" i="16" s="1"/>
  <c r="G17" i="9"/>
  <c r="G22" i="9" s="1"/>
  <c r="G23" i="9" s="1"/>
  <c r="G45" i="9" l="1"/>
  <c r="G33" i="9"/>
  <c r="G44" i="9" s="1"/>
  <c r="G34" i="9"/>
  <c r="J11" i="9"/>
  <c r="K8" i="9"/>
  <c r="J12" i="9"/>
  <c r="K16" i="9"/>
  <c r="I17" i="9"/>
  <c r="I22" i="9" s="1"/>
  <c r="I23" i="9" s="1"/>
  <c r="H17" i="9"/>
  <c r="H22" i="9" s="1"/>
  <c r="H23" i="9" s="1"/>
  <c r="I34" i="9" l="1"/>
  <c r="I33" i="9"/>
  <c r="I44" i="9" s="1"/>
  <c r="I45" i="9"/>
  <c r="H33" i="9"/>
  <c r="H44" i="9" s="1"/>
  <c r="H45" i="9"/>
  <c r="H34" i="9"/>
  <c r="L16" i="9"/>
  <c r="J13" i="9"/>
  <c r="K12" i="9"/>
  <c r="L8" i="9"/>
  <c r="K11" i="9"/>
  <c r="K13" i="9" s="1"/>
  <c r="K17" i="9" l="1"/>
  <c r="K22" i="9" s="1"/>
  <c r="K23" i="9" s="1"/>
  <c r="L11" i="9"/>
  <c r="L13" i="9" s="1"/>
  <c r="M8" i="9"/>
  <c r="L12" i="9"/>
  <c r="M16" i="9"/>
  <c r="J23" i="9"/>
  <c r="J17" i="9"/>
  <c r="J22" i="9" s="1"/>
  <c r="K34" i="9" l="1"/>
  <c r="K33" i="9"/>
  <c r="K44" i="9" s="1"/>
  <c r="K45" i="9"/>
  <c r="M12" i="9"/>
  <c r="M11" i="9"/>
  <c r="N8" i="9"/>
  <c r="L17" i="9"/>
  <c r="L22" i="9" s="1"/>
  <c r="L23" i="9" s="1"/>
  <c r="N16" i="9"/>
  <c r="J34" i="9"/>
  <c r="J45" i="9"/>
  <c r="J33" i="9"/>
  <c r="J44" i="9" s="1"/>
  <c r="L33" i="9" l="1"/>
  <c r="L44" i="9" s="1"/>
  <c r="L45" i="9"/>
  <c r="L34" i="9"/>
  <c r="N12" i="9"/>
  <c r="O8" i="9"/>
  <c r="N11" i="9"/>
  <c r="O16" i="9"/>
  <c r="M13" i="9"/>
  <c r="P16" i="9" l="1"/>
  <c r="N13" i="9"/>
  <c r="M23" i="9"/>
  <c r="M17" i="9"/>
  <c r="M22" i="9" s="1"/>
  <c r="O11" i="9"/>
  <c r="O12" i="9"/>
  <c r="P8" i="9"/>
  <c r="M34" i="9" l="1"/>
  <c r="M45" i="9"/>
  <c r="M33" i="9"/>
  <c r="M44" i="9" s="1"/>
  <c r="N23" i="9"/>
  <c r="N17" i="9"/>
  <c r="N22" i="9" s="1"/>
  <c r="P12" i="9"/>
  <c r="Q8" i="9"/>
  <c r="P11" i="9"/>
  <c r="O13" i="9"/>
  <c r="Q16" i="9"/>
  <c r="P13" i="9" l="1"/>
  <c r="N33" i="9"/>
  <c r="N44" i="9" s="1"/>
  <c r="N34" i="9"/>
  <c r="N45" i="9"/>
  <c r="Q12" i="9"/>
  <c r="R8" i="9"/>
  <c r="Q11" i="9"/>
  <c r="Q13" i="9" s="1"/>
  <c r="R16" i="9"/>
  <c r="O17" i="9"/>
  <c r="O22" i="9" s="1"/>
  <c r="O23" i="9" s="1"/>
  <c r="O34" i="9" l="1"/>
  <c r="O45" i="9"/>
  <c r="O33" i="9"/>
  <c r="O44" i="9" s="1"/>
  <c r="Q23" i="9"/>
  <c r="Q17" i="9"/>
  <c r="Q22" i="9" s="1"/>
  <c r="R11" i="9"/>
  <c r="R12" i="9"/>
  <c r="S8" i="9"/>
  <c r="S16" i="9"/>
  <c r="P17" i="9"/>
  <c r="P22" i="9" s="1"/>
  <c r="P23" i="9" s="1"/>
  <c r="P33" i="9" l="1"/>
  <c r="P44" i="9" s="1"/>
  <c r="P34" i="9"/>
  <c r="P45" i="9"/>
  <c r="S11" i="9"/>
  <c r="T8" i="9"/>
  <c r="S12" i="9"/>
  <c r="Q34" i="9"/>
  <c r="Q33" i="9"/>
  <c r="Q44" i="9" s="1"/>
  <c r="Q45" i="9"/>
  <c r="R13" i="9"/>
  <c r="T16" i="9"/>
  <c r="S13" i="9" l="1"/>
  <c r="U16" i="9"/>
  <c r="R23" i="9"/>
  <c r="R17" i="9"/>
  <c r="R22" i="9" s="1"/>
  <c r="T11" i="9"/>
  <c r="T12" i="9"/>
  <c r="U8" i="9"/>
  <c r="R45" i="9" l="1"/>
  <c r="R34" i="9"/>
  <c r="R33" i="9"/>
  <c r="R44" i="9" s="1"/>
  <c r="T13" i="9"/>
  <c r="V16" i="9"/>
  <c r="U11" i="9"/>
  <c r="V8" i="9"/>
  <c r="U12" i="9"/>
  <c r="S17" i="9"/>
  <c r="S22" i="9" s="1"/>
  <c r="S23" i="9" s="1"/>
  <c r="S34" i="9" l="1"/>
  <c r="S45" i="9"/>
  <c r="S33" i="9"/>
  <c r="S44" i="9" s="1"/>
  <c r="V12" i="9"/>
  <c r="V11" i="9"/>
  <c r="T17" i="9"/>
  <c r="T22" i="9" s="1"/>
  <c r="T23" i="9" s="1"/>
  <c r="U13" i="9"/>
  <c r="T34" i="9" l="1"/>
  <c r="T33" i="9"/>
  <c r="T44" i="9" s="1"/>
  <c r="T45" i="9"/>
  <c r="U17" i="9"/>
  <c r="U22" i="9" s="1"/>
  <c r="U23" i="9" s="1"/>
  <c r="V13" i="9"/>
  <c r="U45" i="9" l="1"/>
  <c r="U34" i="9"/>
  <c r="U33" i="9"/>
  <c r="U44" i="9" s="1"/>
  <c r="V17" i="9"/>
  <c r="V22" i="9" s="1"/>
  <c r="V23" i="9" s="1"/>
  <c r="V34" i="9" l="1"/>
  <c r="V45" i="9"/>
  <c r="V33" i="9"/>
  <c r="V44" i="9" s="1"/>
</calcChain>
</file>

<file path=xl/comments1.xml><?xml version="1.0" encoding="utf-8"?>
<comments xmlns="http://schemas.openxmlformats.org/spreadsheetml/2006/main">
  <authors>
    <author xml:space="preserve"> </author>
  </authors>
  <commentList>
    <comment ref="F1" authorId="0">
      <text>
        <r>
          <rPr>
            <sz val="8"/>
            <color indexed="81"/>
            <rFont val="Tahoma"/>
            <family val="2"/>
          </rPr>
          <t>Enter the first full year the property will be operational, after all development period and lease up activies are complete</t>
        </r>
      </text>
    </comment>
  </commentList>
</comments>
</file>

<file path=xl/sharedStrings.xml><?xml version="1.0" encoding="utf-8"?>
<sst xmlns="http://schemas.openxmlformats.org/spreadsheetml/2006/main" count="1585" uniqueCount="824">
  <si>
    <t>Development team member acting in the roles of sponsor, developer, guarantor, or owner</t>
  </si>
  <si>
    <t>Projects worked on by development team member acting in the roles of sponsor, developer, guarantor, or owner</t>
  </si>
  <si>
    <t>Developer estimate</t>
  </si>
  <si>
    <t>Dev. Estimate</t>
  </si>
  <si>
    <t>Commitment</t>
  </si>
  <si>
    <t>Phased Sources and Uses</t>
  </si>
  <si>
    <t>Predevelopment Uses</t>
  </si>
  <si>
    <t>Predevelopment Sources</t>
  </si>
  <si>
    <t>Rate</t>
  </si>
  <si>
    <t>Term</t>
  </si>
  <si>
    <t>Earnest money deposit</t>
  </si>
  <si>
    <t>Appraisal</t>
  </si>
  <si>
    <t>Environmental</t>
  </si>
  <si>
    <t>Developer/sponsor equity</t>
  </si>
  <si>
    <t>Building condition assessment</t>
  </si>
  <si>
    <t>Resident deposits</t>
  </si>
  <si>
    <t>Legal</t>
  </si>
  <si>
    <t>Net Construction Costs</t>
  </si>
  <si>
    <t>General Requirements</t>
  </si>
  <si>
    <t>Builder's Profit</t>
  </si>
  <si>
    <t>Builder's General Overhead</t>
  </si>
  <si>
    <t>Bond Premium</t>
  </si>
  <si>
    <t>Total Construction Contract</t>
  </si>
  <si>
    <t>Construction Contingency</t>
  </si>
  <si>
    <t>Total Construction Costs</t>
  </si>
  <si>
    <t>Architect's Design Fee</t>
  </si>
  <si>
    <t>Architect's Supervision Fee</t>
  </si>
  <si>
    <t>Architect Reimbursable Additional Design</t>
  </si>
  <si>
    <t>Real Estate Attorney</t>
  </si>
  <si>
    <t>Marketing/Advertising</t>
  </si>
  <si>
    <t>Surveys</t>
  </si>
  <si>
    <t>Soil Borings</t>
  </si>
  <si>
    <t>Market Study</t>
  </si>
  <si>
    <t>Environmental Report</t>
  </si>
  <si>
    <t>Physical Needs Assessment provided by:</t>
  </si>
  <si>
    <t>Total Fees</t>
  </si>
  <si>
    <t>Mortgage Insurance Premium</t>
  </si>
  <si>
    <t>Title and Recording</t>
  </si>
  <si>
    <t>Financing (soft cost) Contingency</t>
  </si>
  <si>
    <t>Other Lenders' Origination Fees (non-syndication only)</t>
  </si>
  <si>
    <t>Other Lenders' Legal Fees (non-syndication only)</t>
  </si>
  <si>
    <t>Total Financing Fees and Charges</t>
  </si>
  <si>
    <t>Building Acquisition</t>
  </si>
  <si>
    <t>Land Acquisition</t>
  </si>
  <si>
    <t>Carrying Charges: Describe</t>
  </si>
  <si>
    <t>Construction Interest: Describe</t>
  </si>
  <si>
    <t>Real Estate Taxes: Describe</t>
  </si>
  <si>
    <t>Insurance Premium: Describe</t>
  </si>
  <si>
    <t>Relocation Costs: Describe</t>
  </si>
  <si>
    <t>Total Acquisition Costs</t>
  </si>
  <si>
    <t>Total Development Costs (TDC)</t>
  </si>
  <si>
    <t>Syndication Fee</t>
  </si>
  <si>
    <t>Bridge Loan Fees</t>
  </si>
  <si>
    <t>Bridge Loan Interest</t>
  </si>
  <si>
    <t>Organizational Costs</t>
  </si>
  <si>
    <t>Tax Credit Application Fee</t>
  </si>
  <si>
    <t>Accounting and Auditing Fee</t>
  </si>
  <si>
    <t>Partnership Management Fee</t>
  </si>
  <si>
    <t>Cost of Issuance</t>
  </si>
  <si>
    <t>Total Syndication Related Costs</t>
  </si>
  <si>
    <t>Construction Guarantee</t>
  </si>
  <si>
    <t>Debt Service Reserve: Describe</t>
  </si>
  <si>
    <t>Rent-up Reserve: Describe</t>
  </si>
  <si>
    <t>Total Guarantees and Reserves</t>
  </si>
  <si>
    <t>Non-acquisiton Costs</t>
  </si>
  <si>
    <t>Non-acquisition Fee Basis</t>
  </si>
  <si>
    <t>Fee Percentage</t>
  </si>
  <si>
    <t>Acquisition Fee Basis</t>
  </si>
  <si>
    <r>
      <t xml:space="preserve">Fee on Non-Acquisition Costs </t>
    </r>
    <r>
      <rPr>
        <i/>
        <sz val="10"/>
        <rFont val="Times New Roman"/>
        <family val="1"/>
      </rPr>
      <t>(calculate below)</t>
    </r>
  </si>
  <si>
    <r>
      <t xml:space="preserve"> Total Developer's Fee</t>
    </r>
    <r>
      <rPr>
        <sz val="10"/>
        <rFont val="Times New Roman"/>
        <family val="1"/>
      </rPr>
      <t xml:space="preserve"> </t>
    </r>
    <r>
      <rPr>
        <i/>
        <sz val="10"/>
        <rFont val="Times New Roman"/>
        <family val="1"/>
      </rPr>
      <t>($2.5 million maximum)</t>
    </r>
  </si>
  <si>
    <r>
      <t xml:space="preserve">Fee on Acquisition Costs </t>
    </r>
    <r>
      <rPr>
        <i/>
        <sz val="10"/>
        <rFont val="Times New Roman"/>
        <family val="1"/>
      </rPr>
      <t>(calculate below)</t>
    </r>
  </si>
  <si>
    <r>
      <t xml:space="preserve">Legal </t>
    </r>
    <r>
      <rPr>
        <i/>
        <sz val="10"/>
        <rFont val="Times New Roman"/>
        <family val="1"/>
      </rPr>
      <t>(syndication only)</t>
    </r>
  </si>
  <si>
    <r>
      <t xml:space="preserve">Total Development Costs </t>
    </r>
    <r>
      <rPr>
        <i/>
        <sz val="10"/>
        <rFont val="Times New Roman"/>
        <family val="1"/>
      </rPr>
      <t>(from line 41 above)</t>
    </r>
  </si>
  <si>
    <r>
      <t xml:space="preserve">Less Acquisition Costs </t>
    </r>
    <r>
      <rPr>
        <i/>
        <sz val="10"/>
        <rFont val="Times New Roman"/>
        <family val="1"/>
      </rPr>
      <t>(from line 40 above)</t>
    </r>
  </si>
  <si>
    <r>
      <t xml:space="preserve">Less Construction Contingency </t>
    </r>
    <r>
      <rPr>
        <i/>
        <sz val="10"/>
        <rFont val="Times New Roman"/>
        <family val="1"/>
      </rPr>
      <t>(from line 8 above)</t>
    </r>
  </si>
  <si>
    <r>
      <t xml:space="preserve">Less Financing (Soft Cost) Contingency </t>
    </r>
    <r>
      <rPr>
        <i/>
        <sz val="10"/>
        <rFont val="Times New Roman"/>
        <family val="1"/>
      </rPr>
      <t>(from line 30 above)</t>
    </r>
  </si>
  <si>
    <r>
      <t xml:space="preserve">Lesser of $10,000,000 or Non-acquisition Costs </t>
    </r>
    <r>
      <rPr>
        <i/>
        <sz val="10"/>
        <rFont val="Times New Roman"/>
        <family val="1"/>
      </rPr>
      <t>(enter on both lines)</t>
    </r>
  </si>
  <si>
    <r>
      <t xml:space="preserve">Acquisition Costs </t>
    </r>
    <r>
      <rPr>
        <i/>
        <sz val="10"/>
        <rFont val="Times New Roman"/>
        <family val="1"/>
      </rPr>
      <t>(from line 40 above)</t>
    </r>
  </si>
  <si>
    <r>
      <t xml:space="preserve">Lesser of $10,000,000 or Acquisition Costs </t>
    </r>
    <r>
      <rPr>
        <i/>
        <sz val="10"/>
        <rFont val="Times New Roman"/>
        <family val="1"/>
      </rPr>
      <t>(enter on both lines)</t>
    </r>
  </si>
  <si>
    <r>
      <t>Total Developer's Fee</t>
    </r>
    <r>
      <rPr>
        <sz val="10"/>
        <rFont val="Times New Roman"/>
        <family val="1"/>
      </rPr>
      <t xml:space="preserve"> </t>
    </r>
    <r>
      <rPr>
        <i/>
        <sz val="10"/>
        <rFont val="Times New Roman"/>
        <family val="1"/>
      </rPr>
      <t>(Fee on Non-acquisition Costs + Fee on Acquisition Cost)</t>
    </r>
  </si>
  <si>
    <t>Other professional fees</t>
  </si>
  <si>
    <t>Total:</t>
  </si>
  <si>
    <t>Acquisition/Construction Uses</t>
  </si>
  <si>
    <t>Predevelopment expenses included above</t>
  </si>
  <si>
    <t>Acquisition of real estate</t>
  </si>
  <si>
    <t>3rd mortgage:</t>
  </si>
  <si>
    <t>Construction contingency</t>
  </si>
  <si>
    <t>Soft costs (not included in predevelopment period)</t>
  </si>
  <si>
    <t>Soft cost contingency</t>
  </si>
  <si>
    <t>Resident downpayments</t>
  </si>
  <si>
    <t>Permanent Financing</t>
  </si>
  <si>
    <t>Acquisition/construction &amp; predev expenses above</t>
  </si>
  <si>
    <t>Lease up reserve</t>
  </si>
  <si>
    <t>CHDO</t>
  </si>
  <si>
    <t>Non Profit</t>
  </si>
  <si>
    <t>Type of Entity</t>
  </si>
  <si>
    <t>CBE?</t>
  </si>
  <si>
    <r>
      <t xml:space="preserve">Other </t>
    </r>
    <r>
      <rPr>
        <i/>
        <sz val="10"/>
        <rFont val="Times New Roman"/>
        <family val="1"/>
      </rPr>
      <t>(please describe)</t>
    </r>
  </si>
  <si>
    <t>Square Feet</t>
  </si>
  <si>
    <t>Census Tract</t>
  </si>
  <si>
    <t>QCT</t>
  </si>
  <si>
    <t>Basis Boost</t>
  </si>
  <si>
    <t>Up to</t>
  </si>
  <si>
    <t>for Qualified Census Tract</t>
  </si>
  <si>
    <t>for Basis Boost Approved by DHCD</t>
  </si>
  <si>
    <t>Buildings</t>
  </si>
  <si>
    <t>Number of Residential:</t>
  </si>
  <si>
    <t>Maximum</t>
  </si>
  <si>
    <t>RESIDENTIAL USES OF FUNDS</t>
  </si>
  <si>
    <t>COMMERCIAL USES OF FUNDS</t>
  </si>
  <si>
    <t>Water/Sewer</t>
  </si>
  <si>
    <t>Vacancy Allowance</t>
  </si>
  <si>
    <t>Applied</t>
  </si>
  <si>
    <t>Letter of interest</t>
  </si>
  <si>
    <t>Received</t>
  </si>
  <si>
    <t>Must pay</t>
  </si>
  <si>
    <t>Cashflow</t>
  </si>
  <si>
    <t>Deferred</t>
  </si>
  <si>
    <t>Reserves (includes operating)</t>
  </si>
  <si>
    <t>$</t>
  </si>
  <si>
    <t>Other:</t>
  </si>
  <si>
    <t>Project Name</t>
  </si>
  <si>
    <t>Address</t>
  </si>
  <si>
    <t>Zip Code</t>
  </si>
  <si>
    <t>-</t>
  </si>
  <si>
    <t>Mailing Address</t>
  </si>
  <si>
    <t>Contact</t>
  </si>
  <si>
    <t>Phone</t>
  </si>
  <si>
    <t>(              )</t>
  </si>
  <si>
    <t>Title</t>
  </si>
  <si>
    <t>Fax</t>
  </si>
  <si>
    <t xml:space="preserve">  </t>
  </si>
  <si>
    <t>Taxpayer ID</t>
  </si>
  <si>
    <t>Individual</t>
  </si>
  <si>
    <t>General Partnership</t>
  </si>
  <si>
    <t>Corporation</t>
  </si>
  <si>
    <t>Limited Partnership</t>
  </si>
  <si>
    <t>Limited Liability Corporation</t>
  </si>
  <si>
    <t/>
  </si>
  <si>
    <t>Name</t>
  </si>
  <si>
    <t>%</t>
  </si>
  <si>
    <t>Cable Access</t>
  </si>
  <si>
    <t>Laundry Facilities</t>
  </si>
  <si>
    <t>Transportation Services</t>
  </si>
  <si>
    <t>Carpet</t>
  </si>
  <si>
    <t>Dishwasher</t>
  </si>
  <si>
    <t>Disposal</t>
  </si>
  <si>
    <t>Microwave</t>
  </si>
  <si>
    <t>New Construction</t>
  </si>
  <si>
    <t>Percentage currently occupied</t>
  </si>
  <si>
    <t>Year the building was built</t>
  </si>
  <si>
    <t>Garden (walk-up)</t>
  </si>
  <si>
    <t>Townhouse</t>
  </si>
  <si>
    <t>Detached</t>
  </si>
  <si>
    <t>Semi-detached</t>
  </si>
  <si>
    <t>Elevator (&lt; 5 floors)</t>
  </si>
  <si>
    <t>Nonresidential Units</t>
  </si>
  <si>
    <t>Mid-rise (5-10 floors)</t>
  </si>
  <si>
    <t>High-rise (&gt; 10 floors)</t>
  </si>
  <si>
    <t>Total Units</t>
  </si>
  <si>
    <t>Zoning Status</t>
  </si>
  <si>
    <t>Zoning change, variance or waiver required?</t>
  </si>
  <si>
    <t>Developer</t>
  </si>
  <si>
    <t>Guarantor</t>
  </si>
  <si>
    <t>Nonprofit Participant</t>
  </si>
  <si>
    <t>General Contractor</t>
  </si>
  <si>
    <t>Management Agent</t>
  </si>
  <si>
    <t>Consultant</t>
  </si>
  <si>
    <t>Architect</t>
  </si>
  <si>
    <t>American Indian or Alaskan Native</t>
  </si>
  <si>
    <t>Asian or Pacific Islander</t>
  </si>
  <si>
    <t>Hispanic</t>
  </si>
  <si>
    <t>Black</t>
  </si>
  <si>
    <t>Female</t>
  </si>
  <si>
    <t>Number of Units</t>
  </si>
  <si>
    <t>Monthly Income</t>
  </si>
  <si>
    <t>Annual Income</t>
  </si>
  <si>
    <t>Total</t>
  </si>
  <si>
    <t>Vacancy Allowance (Total Annual Income x Vacancy Rate)</t>
  </si>
  <si>
    <t>(                 )</t>
  </si>
  <si>
    <t>Total Market Rate</t>
  </si>
  <si>
    <t>Total Nonresidential</t>
  </si>
  <si>
    <t>Total Non-income</t>
  </si>
  <si>
    <t>Household Electric</t>
  </si>
  <si>
    <t>Air Conditioning</t>
  </si>
  <si>
    <t>Hot Water (describe):</t>
  </si>
  <si>
    <t>Cooking (describe):</t>
  </si>
  <si>
    <t>Heat (describe):</t>
  </si>
  <si>
    <t>Other (describe):</t>
  </si>
  <si>
    <t>Advertising and Marketing</t>
  </si>
  <si>
    <t>Office Salaries</t>
  </si>
  <si>
    <t>Office Supplies</t>
  </si>
  <si>
    <t>Office or Model Apartment Rent</t>
  </si>
  <si>
    <t>)</t>
  </si>
  <si>
    <t>Manager or Superintendent Rent Free Unit</t>
  </si>
  <si>
    <t>Bookkeeping Fees and Accounting Services</t>
  </si>
  <si>
    <t>Telephone and Answering Services</t>
  </si>
  <si>
    <t>Bad Debts</t>
  </si>
  <si>
    <t>Total Administrative Expenses</t>
  </si>
  <si>
    <t>Fuel Oil</t>
  </si>
  <si>
    <t>Gas</t>
  </si>
  <si>
    <t>Total Utility Expenses</t>
  </si>
  <si>
    <t>Janitor and Cleaning Payroll</t>
  </si>
  <si>
    <t>Janitor and Cleaning Supplies</t>
  </si>
  <si>
    <t>Janitor and Cleaning Contract</t>
  </si>
  <si>
    <t>Exterminating Payroll or Contract</t>
  </si>
  <si>
    <t>Exterminating Supplies</t>
  </si>
  <si>
    <t>Garbage and Trash Removal</t>
  </si>
  <si>
    <t>Security Payroll or Contract</t>
  </si>
  <si>
    <t>Grounds Payroll</t>
  </si>
  <si>
    <t>Grounds Supplies</t>
  </si>
  <si>
    <t>Grounds Contract</t>
  </si>
  <si>
    <t>Repairs Payroll</t>
  </si>
  <si>
    <t>Repairs Material</t>
  </si>
  <si>
    <t>Repairs Contract</t>
  </si>
  <si>
    <t>Elevator Maintenance or Contract</t>
  </si>
  <si>
    <t>Heating and Air Conditioning Maintenance or Contract</t>
  </si>
  <si>
    <t>Swimming Pool Maintenance or Contract</t>
  </si>
  <si>
    <t>Snow Removal</t>
  </si>
  <si>
    <t>Decorating Payroll or Contract</t>
  </si>
  <si>
    <t>Decorating Supplies</t>
  </si>
  <si>
    <t>Miscellaneous Operating and Maintenance Expenses</t>
  </si>
  <si>
    <t>Total Operating and Maintenance Expenses</t>
  </si>
  <si>
    <t>Taxes and Insurance</t>
  </si>
  <si>
    <t>Real Estate Taxes</t>
  </si>
  <si>
    <t>Payment in Lieu of Taxes</t>
  </si>
  <si>
    <t xml:space="preserve">Total: </t>
  </si>
  <si>
    <t xml:space="preserve">Years: </t>
  </si>
  <si>
    <t xml:space="preserve">Annual: </t>
  </si>
  <si>
    <t>Payroll Taxes (FICA)</t>
  </si>
  <si>
    <t>Miscellaneous Taxes, Licenses and Permits</t>
  </si>
  <si>
    <t>Fidelity Bond Insurance</t>
  </si>
  <si>
    <t>Workmen's Compensation</t>
  </si>
  <si>
    <t>Health Insurance and Other Employee Benefits</t>
  </si>
  <si>
    <t>Total Taxes and Insurance</t>
  </si>
  <si>
    <t>Total Operating Expenses</t>
  </si>
  <si>
    <t>USES OF FUNDS</t>
  </si>
  <si>
    <t>Acquisition Basis</t>
  </si>
  <si>
    <t>Financing Fees and Charges</t>
  </si>
  <si>
    <t>Acquisition Costs</t>
  </si>
  <si>
    <t>Developer's Fee</t>
  </si>
  <si>
    <t>Total Development Costs</t>
  </si>
  <si>
    <t>Syndication Related Costs</t>
  </si>
  <si>
    <t>Total Uses of Funds</t>
  </si>
  <si>
    <t>SOURCES OF FUNDS</t>
  </si>
  <si>
    <t>Source of Funds</t>
  </si>
  <si>
    <t>Lender</t>
  </si>
  <si>
    <t>Annual Payment</t>
  </si>
  <si>
    <t>Interest Rate</t>
  </si>
  <si>
    <t>Amortization Term</t>
  </si>
  <si>
    <t>Loan Term</t>
  </si>
  <si>
    <t>Loan Amount</t>
  </si>
  <si>
    <t>Tax-exempt Bonds</t>
  </si>
  <si>
    <t>Private Loan</t>
  </si>
  <si>
    <t>Credit Enhancement</t>
  </si>
  <si>
    <t>Total Debt Service Financing</t>
  </si>
  <si>
    <t>Total Cash Flow Financing</t>
  </si>
  <si>
    <t>Equity</t>
  </si>
  <si>
    <t>Source of Equity</t>
  </si>
  <si>
    <t>Amount</t>
  </si>
  <si>
    <t>Total Equity</t>
  </si>
  <si>
    <t>Building Address</t>
  </si>
  <si>
    <t>Purchase Price</t>
  </si>
  <si>
    <t>Date Last Placed in Service (PIS)</t>
  </si>
  <si>
    <t>/     /</t>
  </si>
  <si>
    <t>x 10% =</t>
  </si>
  <si>
    <t>20% of the units will be occupied by households with income below 50% of the area median</t>
  </si>
  <si>
    <t>40% of the units will be occupied by households with income below 60% of the area median</t>
  </si>
  <si>
    <t>Date of allocation</t>
  </si>
  <si>
    <t>Date the project is placed in service</t>
  </si>
  <si>
    <t>Name of Syndicator</t>
  </si>
  <si>
    <t>Public</t>
  </si>
  <si>
    <t>Percent Paid</t>
  </si>
  <si>
    <t>Date Paid</t>
  </si>
  <si>
    <t>Private</t>
  </si>
  <si>
    <t>Individuals</t>
  </si>
  <si>
    <t>Fund</t>
  </si>
  <si>
    <t>Total Federal Funds</t>
  </si>
  <si>
    <t>Other Non-qualifying Financing</t>
  </si>
  <si>
    <t>Non-qualifying Units of Higher Quality</t>
  </si>
  <si>
    <t>Historic Tax Credit</t>
  </si>
  <si>
    <t>Low Income Units</t>
  </si>
  <si>
    <t>Low Income Sq. Ft.</t>
  </si>
  <si>
    <t>Total Sq. Ft.</t>
  </si>
  <si>
    <t>Unit Percentage</t>
  </si>
  <si>
    <t>Sq. Ft. Percentage</t>
  </si>
  <si>
    <t>Qualified Basis</t>
  </si>
  <si>
    <t>Low Income Housing Tax Credit Eligible</t>
  </si>
  <si>
    <t>x 10</t>
  </si>
  <si>
    <t>Total Tax Credit Received Over Period</t>
  </si>
  <si>
    <t>Raise Ratio from Syndicator's Proposal</t>
  </si>
  <si>
    <t>x</t>
  </si>
  <si>
    <t>Gross Proceeds from Low Income Housing Tax Credit</t>
  </si>
  <si>
    <t>Total Equity from Syndication Proceeds</t>
  </si>
  <si>
    <t>÷ 10</t>
  </si>
  <si>
    <t>GENERAL INFORMATION</t>
  </si>
  <si>
    <t>Project Information</t>
  </si>
  <si>
    <t xml:space="preserve"> Total Units</t>
  </si>
  <si>
    <t>Years Until Sustaining Occupancy</t>
  </si>
  <si>
    <t>Market Rate Units</t>
  </si>
  <si>
    <t>Nonresidential</t>
  </si>
  <si>
    <t>Expense Categories</t>
  </si>
  <si>
    <t>Annual Expense</t>
  </si>
  <si>
    <t>Trended Expense</t>
  </si>
  <si>
    <t>Administrative</t>
  </si>
  <si>
    <t>Utilities</t>
  </si>
  <si>
    <t>Operating and Maintenance</t>
  </si>
  <si>
    <t>Total Project Expenses</t>
  </si>
  <si>
    <t>Annual Debt Service Financing Payments</t>
  </si>
  <si>
    <t>Annual Cash Flow Financing Payments</t>
  </si>
  <si>
    <t>Historic Tax Credit Proceeds</t>
  </si>
  <si>
    <t>Low Income Housing Tax Credit Proceeds</t>
  </si>
  <si>
    <t>Construction or Rehabilitation Costs</t>
  </si>
  <si>
    <t>Fees Related to Construction or Rehabilitation</t>
  </si>
  <si>
    <t>Guarantees and Reserves</t>
  </si>
  <si>
    <t>Income</t>
  </si>
  <si>
    <t>Year 1</t>
  </si>
  <si>
    <t>Year 2</t>
  </si>
  <si>
    <t>Year 3</t>
  </si>
  <si>
    <t>Year 4</t>
  </si>
  <si>
    <t>Year 5</t>
  </si>
  <si>
    <t>Year 6</t>
  </si>
  <si>
    <t>Year 7</t>
  </si>
  <si>
    <t>Gross Project Income</t>
  </si>
  <si>
    <t>Effective Gross Income</t>
  </si>
  <si>
    <t>Expenses</t>
  </si>
  <si>
    <t>Management Fee</t>
  </si>
  <si>
    <t>Maintenance</t>
  </si>
  <si>
    <t>Total Expenses</t>
  </si>
  <si>
    <t>Net Operating Income</t>
  </si>
  <si>
    <t>Cash Flow</t>
  </si>
  <si>
    <t>Total Cash Flow Debt</t>
  </si>
  <si>
    <t>Remaining Cash Flow</t>
  </si>
  <si>
    <t>Year 8</t>
  </si>
  <si>
    <t>Year 9</t>
  </si>
  <si>
    <t>Year 10</t>
  </si>
  <si>
    <t>Year 11</t>
  </si>
  <si>
    <t>Year 12</t>
  </si>
  <si>
    <t>Year 13</t>
  </si>
  <si>
    <t>Year 14</t>
  </si>
  <si>
    <t>Year 15</t>
  </si>
  <si>
    <t>Year 16</t>
  </si>
  <si>
    <t>Year 17</t>
  </si>
  <si>
    <t>Year 18</t>
  </si>
  <si>
    <t>Year 19</t>
  </si>
  <si>
    <t>Year 20</t>
  </si>
  <si>
    <t>E-mail</t>
  </si>
  <si>
    <t>MBE/WBE Participant</t>
  </si>
  <si>
    <t>ANTICIPATED DEVELOPMENT SCHEDULE</t>
  </si>
  <si>
    <t>Type of Funds</t>
  </si>
  <si>
    <t>Type of Equity</t>
  </si>
  <si>
    <t>Fee on Acquisition Costs</t>
  </si>
  <si>
    <t>Fee on Non-acquisition Costs</t>
  </si>
  <si>
    <t>Total =</t>
  </si>
  <si>
    <t>Debt Coverage Ratio</t>
  </si>
  <si>
    <t>Is the nonprofit entity tax-exempt under Section 501(c)(3) or 501(c)(4) of the Internal Revenue Code?</t>
  </si>
  <si>
    <t>Does the nonprofit entity's exempt purpose include the fostering of low income housing?</t>
  </si>
  <si>
    <t>Is a nonprofit entity involved in the project in a role other than as a development team member*? If yes, describe the entity's role.</t>
  </si>
  <si>
    <t>Is the nonprofit entity affiliated with or controlled by a for-profit organization? If yes, describe the affiliation.</t>
  </si>
  <si>
    <t>Bedrooms</t>
  </si>
  <si>
    <t>Baths</t>
  </si>
  <si>
    <t>Unit Description</t>
  </si>
  <si>
    <t>o</t>
  </si>
  <si>
    <t>OWNERSHIP ENTITY INFORMATION</t>
  </si>
  <si>
    <t>Ownership Interest</t>
  </si>
  <si>
    <r>
      <t>Principals</t>
    </r>
    <r>
      <rPr>
        <i/>
        <sz val="10"/>
        <rFont val="Times New Roman"/>
        <family val="1"/>
      </rPr>
      <t xml:space="preserve"> (complete information for corporations and controlling general partners)</t>
    </r>
  </si>
  <si>
    <t>APPLICANT INFORMATION</t>
  </si>
  <si>
    <t>PROJECT INFORMATION</t>
  </si>
  <si>
    <r>
      <t>Amenities</t>
    </r>
    <r>
      <rPr>
        <i/>
        <sz val="10"/>
        <rFont val="Times New Roman"/>
        <family val="1"/>
      </rPr>
      <t xml:space="preserve"> (mark all that apply)</t>
    </r>
  </si>
  <si>
    <r>
      <t>Type of Project</t>
    </r>
    <r>
      <rPr>
        <i/>
        <sz val="10"/>
        <rFont val="Times New Roman"/>
        <family val="1"/>
      </rPr>
      <t xml:space="preserve"> (mark all that apply)</t>
    </r>
  </si>
  <si>
    <r>
      <t>Substantial Rehabilitation</t>
    </r>
    <r>
      <rPr>
        <i/>
        <sz val="10"/>
        <rFont val="Times New Roman"/>
        <family val="1"/>
      </rPr>
      <t xml:space="preserve"> (over $30,000 per unit)</t>
    </r>
  </si>
  <si>
    <r>
      <t>Moderate Rehabilitation</t>
    </r>
    <r>
      <rPr>
        <i/>
        <sz val="10"/>
        <rFont val="Times New Roman"/>
        <family val="1"/>
      </rPr>
      <t xml:space="preserve"> (under $30,000 per unit)</t>
    </r>
  </si>
  <si>
    <r>
      <t>Total Land Area</t>
    </r>
    <r>
      <rPr>
        <i/>
        <sz val="10"/>
        <rFont val="Times New Roman"/>
        <family val="1"/>
      </rPr>
      <t xml:space="preserve"> (acres)</t>
    </r>
  </si>
  <si>
    <t>Residential Units: Low-Income</t>
  </si>
  <si>
    <r>
      <t>Type of Ownership</t>
    </r>
    <r>
      <rPr>
        <sz val="10"/>
        <rFont val="Times New Roman"/>
        <family val="1"/>
      </rPr>
      <t xml:space="preserve"> </t>
    </r>
    <r>
      <rPr>
        <i/>
        <sz val="10"/>
        <rFont val="Times New Roman"/>
        <family val="1"/>
      </rPr>
      <t>(mark one box only)</t>
    </r>
  </si>
  <si>
    <r>
      <t>Type of Occupancy</t>
    </r>
    <r>
      <rPr>
        <i/>
        <sz val="10"/>
        <rFont val="Times New Roman"/>
        <family val="1"/>
      </rPr>
      <t xml:space="preserve"> (show number of units)</t>
    </r>
  </si>
  <si>
    <t>Project includes historic rehabilitation?</t>
  </si>
  <si>
    <t>Project involves the permanent relocation of tenants?</t>
  </si>
  <si>
    <t>Project involves the temporary relocation of tenants?</t>
  </si>
  <si>
    <t>Washer/Dryer Hook-up</t>
  </si>
  <si>
    <t>Units to be occupied by households with income at 31-40% of the area median</t>
  </si>
  <si>
    <t>Units to be occupied by households with income at 41-50% of the area median</t>
  </si>
  <si>
    <t>Units to be occupied by households with income at 51-60% of the area median</t>
  </si>
  <si>
    <t>FORM</t>
  </si>
  <si>
    <r>
      <t>Existing Building Information</t>
    </r>
    <r>
      <rPr>
        <i/>
        <sz val="10"/>
        <rFont val="Times New Roman"/>
        <family val="1"/>
      </rPr>
      <t xml:space="preserve"> (complete all that apply)</t>
    </r>
  </si>
  <si>
    <t>DEVELOPMENT TEAM MEMBERS</t>
  </si>
  <si>
    <t>DEVELOPMENT TEAM INFORMATION</t>
  </si>
  <si>
    <t>DEVELOPMENT TEAM HISTORY</t>
  </si>
  <si>
    <r>
      <t>o</t>
    </r>
    <r>
      <rPr>
        <sz val="10"/>
        <rFont val="Times New Roman"/>
        <family val="1"/>
      </rPr>
      <t xml:space="preserve">Yes   </t>
    </r>
    <r>
      <rPr>
        <sz val="10"/>
        <rFont val="Wingdings"/>
        <charset val="2"/>
      </rPr>
      <t>o</t>
    </r>
    <r>
      <rPr>
        <sz val="10"/>
        <rFont val="Times New Roman"/>
        <family val="1"/>
      </rPr>
      <t>No</t>
    </r>
  </si>
  <si>
    <t>Nonprofit</t>
  </si>
  <si>
    <r>
      <t xml:space="preserve">NONPROFIT PARTICIPATION </t>
    </r>
    <r>
      <rPr>
        <i/>
        <sz val="10"/>
        <rFont val="Times New Roman"/>
        <family val="1"/>
      </rPr>
      <t>(voluntary)</t>
    </r>
  </si>
  <si>
    <t>PROJECT INCOME</t>
  </si>
  <si>
    <t>RESIDENTIAL RENTAL INCOME</t>
  </si>
  <si>
    <t>Low-Income Units</t>
  </si>
  <si>
    <t>Tenant</t>
  </si>
  <si>
    <t>Median</t>
  </si>
  <si>
    <t>Units</t>
  </si>
  <si>
    <t>Unit Size</t>
  </si>
  <si>
    <t>Rent</t>
  </si>
  <si>
    <t>Contract</t>
  </si>
  <si>
    <t>Subsidy</t>
  </si>
  <si>
    <t>Monthly</t>
  </si>
  <si>
    <t>Annual</t>
  </si>
  <si>
    <t>NONRESIDENTIAL INCOME</t>
  </si>
  <si>
    <t>Number of</t>
  </si>
  <si>
    <t>Income per</t>
  </si>
  <si>
    <t>Unit</t>
  </si>
  <si>
    <r>
      <t xml:space="preserve">* </t>
    </r>
    <r>
      <rPr>
        <b/>
        <sz val="10"/>
        <rFont val="Times New Roman"/>
        <family val="1"/>
      </rPr>
      <t>Tenant Paid Utilities</t>
    </r>
    <r>
      <rPr>
        <i/>
        <sz val="10"/>
        <rFont val="Times New Roman"/>
        <family val="1"/>
      </rPr>
      <t xml:space="preserve"> (mark all utilities to be paid by tenants)</t>
    </r>
  </si>
  <si>
    <t>PROJECT EXPENSES</t>
  </si>
  <si>
    <t>ADMINISTRATIVE EXPENSES</t>
  </si>
  <si>
    <r>
      <t xml:space="preserve">Management Fee </t>
    </r>
    <r>
      <rPr>
        <i/>
        <sz val="10"/>
        <rFont val="Times New Roman"/>
        <family val="1"/>
      </rPr>
      <t>(Effective Gross Income x Annual Rate of</t>
    </r>
  </si>
  <si>
    <r>
      <t>Legal Expenses</t>
    </r>
    <r>
      <rPr>
        <i/>
        <sz val="10"/>
        <rFont val="Times New Roman"/>
        <family val="1"/>
      </rPr>
      <t xml:space="preserve"> (project only)</t>
    </r>
  </si>
  <si>
    <r>
      <t>Auditing Expenses</t>
    </r>
    <r>
      <rPr>
        <i/>
        <sz val="10"/>
        <rFont val="Times New Roman"/>
        <family val="1"/>
      </rPr>
      <t xml:space="preserve"> (project only)</t>
    </r>
  </si>
  <si>
    <r>
      <t>Miscellaneous Administrative Expenses</t>
    </r>
    <r>
      <rPr>
        <i/>
        <sz val="10"/>
        <rFont val="Times New Roman"/>
        <family val="1"/>
      </rPr>
      <t xml:space="preserve"> (describe)</t>
    </r>
  </si>
  <si>
    <r>
      <t>UTILITY EXPENSES</t>
    </r>
    <r>
      <rPr>
        <sz val="10"/>
        <rFont val="Times New Roman"/>
        <family val="1"/>
      </rPr>
      <t xml:space="preserve"> </t>
    </r>
    <r>
      <rPr>
        <i/>
        <sz val="10"/>
        <rFont val="Times New Roman"/>
        <family val="1"/>
      </rPr>
      <t>(paid by owner)</t>
    </r>
  </si>
  <si>
    <t>OPERATING AND MAINTENANCE EXPENSES</t>
  </si>
  <si>
    <t>TAXES AND INSURANCE</t>
  </si>
  <si>
    <r>
      <t>Property and Liability Insurance</t>
    </r>
    <r>
      <rPr>
        <i/>
        <sz val="10"/>
        <rFont val="Times New Roman"/>
        <family val="1"/>
      </rPr>
      <t xml:space="preserve"> (hazard)</t>
    </r>
  </si>
  <si>
    <t>Other</t>
  </si>
  <si>
    <r>
      <t>Guarantees and Reserves</t>
    </r>
    <r>
      <rPr>
        <i/>
        <sz val="10"/>
        <rFont val="Times New Roman"/>
        <family val="1"/>
      </rPr>
      <t xml:space="preserve"> (funded amounts only)</t>
    </r>
  </si>
  <si>
    <t>TOTAL DEVELOPMENT COSTS</t>
  </si>
  <si>
    <t>OTHER USES OF FUNDS</t>
  </si>
  <si>
    <t>DEBT</t>
  </si>
  <si>
    <t>EQUITY</t>
  </si>
  <si>
    <r>
      <t>Developer's Equity</t>
    </r>
    <r>
      <rPr>
        <i/>
        <sz val="10"/>
        <rFont val="Times New Roman"/>
        <family val="1"/>
      </rPr>
      <t xml:space="preserve"> (not from syndication proceeds)</t>
    </r>
  </si>
  <si>
    <r>
      <t>Total Debt</t>
    </r>
    <r>
      <rPr>
        <b/>
        <i/>
        <sz val="10"/>
        <rFont val="Times New Roman"/>
        <family val="1"/>
      </rPr>
      <t xml:space="preserve"> </t>
    </r>
    <r>
      <rPr>
        <i/>
        <sz val="10"/>
        <rFont val="Times New Roman"/>
        <family val="1"/>
      </rPr>
      <t>(Debt Service + Cash Flow Financing)</t>
    </r>
  </si>
  <si>
    <t>Type of Uses</t>
  </si>
  <si>
    <t>Construction  or Rehabilitation Costs</t>
  </si>
  <si>
    <t>LOW-INCOME HOUSING TAX CREDIT</t>
  </si>
  <si>
    <r>
      <t>Type of Low Income Housing Tax Credit Requested</t>
    </r>
    <r>
      <rPr>
        <i/>
        <sz val="10"/>
        <rFont val="Times New Roman"/>
        <family val="1"/>
      </rPr>
      <t xml:space="preserve"> (mark all that apply)</t>
    </r>
  </si>
  <si>
    <t>EXISTING BUILDING INFORMATION</t>
  </si>
  <si>
    <t>Sponsor's  Purchase Date</t>
  </si>
  <si>
    <t>Years Between PIS &amp; Purchase Date</t>
  </si>
  <si>
    <r>
      <t>Minimum Set-aside Election</t>
    </r>
    <r>
      <rPr>
        <i/>
        <sz val="10"/>
        <rFont val="Times New Roman"/>
        <family val="1"/>
      </rPr>
      <t xml:space="preserve"> (mark one box only)</t>
    </r>
  </si>
  <si>
    <t>Rent Floor Election</t>
  </si>
  <si>
    <r>
      <t>The rent floor for the project will be established as of</t>
    </r>
    <r>
      <rPr>
        <i/>
        <sz val="10"/>
        <rFont val="Times New Roman"/>
        <family val="1"/>
      </rPr>
      <t xml:space="preserve"> (mark one box only)</t>
    </r>
  </si>
  <si>
    <t>ELECTIONS</t>
  </si>
  <si>
    <r>
      <t xml:space="preserve">Total rehabilitation related costs must exceed the greater of the following tests </t>
    </r>
    <r>
      <rPr>
        <i/>
        <sz val="10"/>
        <rFont val="Times New Roman"/>
        <family val="1"/>
      </rPr>
      <t>(mark one box only)</t>
    </r>
  </si>
  <si>
    <t>Costs are at least 10% of the project's adjusted basis:</t>
  </si>
  <si>
    <t>Total rehabilitation related costs equal:</t>
  </si>
  <si>
    <t>Basis</t>
  </si>
  <si>
    <t>SYNDICATION INFORMATION</t>
  </si>
  <si>
    <r>
      <t xml:space="preserve">Type of Offering </t>
    </r>
    <r>
      <rPr>
        <i/>
        <sz val="10"/>
        <rFont val="Times New Roman"/>
        <family val="1"/>
      </rPr>
      <t>(mark one box only)</t>
    </r>
  </si>
  <si>
    <t>Schedule for Funds to be Paid</t>
  </si>
  <si>
    <t>Amount Paid</t>
  </si>
  <si>
    <r>
      <t xml:space="preserve">Type of Investors </t>
    </r>
    <r>
      <rPr>
        <i/>
        <sz val="10"/>
        <rFont val="Times New Roman"/>
        <family val="1"/>
      </rPr>
      <t>(mark one box only)</t>
    </r>
  </si>
  <si>
    <t>Construction Basis</t>
  </si>
  <si>
    <t>Description</t>
  </si>
  <si>
    <t>CALCULATION OF TAX CREDIT AMOUNT</t>
  </si>
  <si>
    <r>
      <t>Applicable Percentage</t>
    </r>
    <r>
      <rPr>
        <i/>
        <sz val="10"/>
        <rFont val="Times New Roman"/>
        <family val="1"/>
      </rPr>
      <t xml:space="preserve"> (construction basis qualified for 4% or 9%?)</t>
    </r>
  </si>
  <si>
    <t>Estimated Low-Income Housing Tax Credit Syndication Proceeds</t>
  </si>
  <si>
    <r>
      <t xml:space="preserve">Tax Credit Period </t>
    </r>
    <r>
      <rPr>
        <i/>
        <sz val="10"/>
        <rFont val="Times New Roman"/>
        <family val="1"/>
      </rPr>
      <t>(10 years)</t>
    </r>
  </si>
  <si>
    <t>Maximum Low-Income Housing Tax Credit</t>
  </si>
  <si>
    <r>
      <t>Low Income Housing Tax Credit Syndication Proceeds</t>
    </r>
    <r>
      <rPr>
        <i/>
        <sz val="10"/>
        <rFont val="Times New Roman"/>
        <family val="1"/>
      </rPr>
      <t xml:space="preserve"> (to Sources of Funds worksheet)</t>
    </r>
  </si>
  <si>
    <r>
      <t>Tax Credit Period</t>
    </r>
    <r>
      <rPr>
        <i/>
        <sz val="10"/>
        <rFont val="Times New Roman"/>
        <family val="1"/>
      </rPr>
      <t xml:space="preserve"> (10 years)</t>
    </r>
  </si>
  <si>
    <t>Maximum Low-Income Housing Tax Credit Based on Eligible Costs</t>
  </si>
  <si>
    <t>Maximum Low-Income Housing Tax Credit Based on Proceeds Needed</t>
  </si>
  <si>
    <r>
      <t>Gross Proceeds from Historic Tax Credit</t>
    </r>
    <r>
      <rPr>
        <i/>
        <sz val="10"/>
        <rFont val="Times New Roman"/>
        <family val="1"/>
      </rPr>
      <t xml:space="preserve"> (to Sources of Funds worksheet)</t>
    </r>
  </si>
  <si>
    <r>
      <t xml:space="preserve">The applicable fraction is the lesser of the following formulas </t>
    </r>
    <r>
      <rPr>
        <i/>
        <sz val="10"/>
        <rFont val="Times New Roman"/>
        <family val="1"/>
      </rPr>
      <t>(mark one box only)</t>
    </r>
  </si>
  <si>
    <t>Percent of Units</t>
  </si>
  <si>
    <t>Percent of Square Footage</t>
  </si>
  <si>
    <r>
      <t>Proceeds Needed</t>
    </r>
    <r>
      <rPr>
        <i/>
        <sz val="10"/>
        <rFont val="Times New Roman"/>
        <family val="1"/>
      </rPr>
      <t xml:space="preserve"> (enter lesser of Total Equity from Syndication Proceeds or Financing Gap)</t>
    </r>
  </si>
  <si>
    <t>PROJECT SUMMARY INFORMATION</t>
  </si>
  <si>
    <t>Occupancy Restrictions</t>
  </si>
  <si>
    <t>Units at 31-40% of AMI</t>
  </si>
  <si>
    <t>Units at 41-50% of AMI</t>
  </si>
  <si>
    <t>Units at 51-60% of AMI</t>
  </si>
  <si>
    <t>Units at market rates</t>
  </si>
  <si>
    <r>
      <t>Management Fee</t>
    </r>
    <r>
      <rPr>
        <i/>
        <sz val="10"/>
        <rFont val="Times New Roman"/>
        <family val="1"/>
      </rPr>
      <t xml:space="preserve"> (Effective Gross Income x percentage)</t>
    </r>
  </si>
  <si>
    <t>Reserve for Replacement</t>
  </si>
  <si>
    <r>
      <t>Trended Net Operating Income</t>
    </r>
    <r>
      <rPr>
        <i/>
        <sz val="10"/>
        <rFont val="Times New Roman"/>
        <family val="1"/>
      </rPr>
      <t xml:space="preserve"> (Effective Gross Income - Project Expenses)</t>
    </r>
  </si>
  <si>
    <r>
      <t>Remaining Cash Flow</t>
    </r>
    <r>
      <rPr>
        <i/>
        <sz val="10"/>
        <rFont val="Times New Roman"/>
        <family val="1"/>
      </rPr>
      <t xml:space="preserve"> (Net Operating Income - Financing Payments)</t>
    </r>
  </si>
  <si>
    <t>PROJECT DESCRIPTION</t>
  </si>
  <si>
    <r>
      <t>Total Sources of Funds</t>
    </r>
    <r>
      <rPr>
        <i/>
        <sz val="10"/>
        <rFont val="Times New Roman"/>
        <family val="1"/>
      </rPr>
      <t xml:space="preserve"> (must equal Total Uses of Funds)</t>
    </r>
  </si>
  <si>
    <t>Applicant Name</t>
  </si>
  <si>
    <t>Owner/Borrower Name</t>
  </si>
  <si>
    <r>
      <t>Vacancy Allowance</t>
    </r>
    <r>
      <rPr>
        <i/>
        <sz val="10"/>
        <rFont val="Times New Roman"/>
        <family val="1"/>
      </rPr>
      <t xml:space="preserve"> (Total Annual Income x Vacancy Rate)</t>
    </r>
  </si>
  <si>
    <r>
      <t>Effective Gross Income/Low Income Units</t>
    </r>
    <r>
      <rPr>
        <i/>
        <sz val="10"/>
        <rFont val="Times New Roman"/>
        <family val="1"/>
      </rPr>
      <t xml:space="preserve"> (Total Annual Income - Vacancy Allowance)</t>
    </r>
  </si>
  <si>
    <r>
      <t>Effective Gross Income/Market Rate Units</t>
    </r>
    <r>
      <rPr>
        <sz val="10"/>
        <rFont val="Times New Roman"/>
        <family val="1"/>
      </rPr>
      <t xml:space="preserve"> </t>
    </r>
    <r>
      <rPr>
        <i/>
        <sz val="10"/>
        <rFont val="Times New Roman"/>
        <family val="1"/>
      </rPr>
      <t>(Total Annual Income - Vacancy Allowance)</t>
    </r>
  </si>
  <si>
    <r>
      <t>Effective Gross Income</t>
    </r>
    <r>
      <rPr>
        <i/>
        <sz val="10"/>
        <rFont val="Times New Roman"/>
        <family val="1"/>
      </rPr>
      <t xml:space="preserve"> (sum Low Income, Market Rate, Nonresidential totals)</t>
    </r>
  </si>
  <si>
    <r>
      <t>Net Operating Income</t>
    </r>
    <r>
      <rPr>
        <b/>
        <i/>
        <sz val="10"/>
        <rFont val="Times New Roman"/>
        <family val="1"/>
      </rPr>
      <t xml:space="preserve"> </t>
    </r>
    <r>
      <rPr>
        <i/>
        <sz val="10"/>
        <rFont val="Times New Roman"/>
        <family val="1"/>
      </rPr>
      <t>(Effective Gross Income - Total Operating Expenses)</t>
    </r>
  </si>
  <si>
    <t>Low-Income Use Restrictions</t>
  </si>
  <si>
    <r>
      <t>Occupancy Restrictions of Project</t>
    </r>
    <r>
      <rPr>
        <i/>
        <sz val="10"/>
        <rFont val="Times New Roman"/>
        <family val="1"/>
      </rPr>
      <t xml:space="preserve"> (show number of units)</t>
    </r>
  </si>
  <si>
    <t>Units to be occupied by households with income 30% or less of the area median</t>
  </si>
  <si>
    <t>Activity</t>
  </si>
  <si>
    <t>Site Control</t>
  </si>
  <si>
    <t>D&amp;B Duns Number</t>
  </si>
  <si>
    <t>Acquisition Basis*</t>
  </si>
  <si>
    <t>Construction Basis*</t>
  </si>
  <si>
    <t>Not in Basis*</t>
  </si>
  <si>
    <t>* Complete for Tax Credit Requests Only</t>
  </si>
  <si>
    <t>Complete This Section Only If You Are Applying For Tax Credits</t>
  </si>
  <si>
    <r>
      <t>Applicable Fraction</t>
    </r>
    <r>
      <rPr>
        <i/>
        <sz val="10"/>
        <rFont val="Times New Roman"/>
        <family val="1"/>
      </rPr>
      <t xml:space="preserve"> (calculate below)</t>
    </r>
  </si>
  <si>
    <r>
      <t xml:space="preserve">Combined Low Income Housing Tax Credit Eligible </t>
    </r>
    <r>
      <rPr>
        <i/>
        <sz val="10"/>
        <rFont val="Times New Roman"/>
        <family val="1"/>
      </rPr>
      <t>(result from previous table)</t>
    </r>
  </si>
  <si>
    <r>
      <t xml:space="preserve">Gross Proceeds from Historic Tax Credit </t>
    </r>
    <r>
      <rPr>
        <i/>
        <sz val="10"/>
        <rFont val="Times New Roman"/>
        <family val="1"/>
      </rPr>
      <t>(calculate below)</t>
    </r>
  </si>
  <si>
    <t>Sources of Federal Financing</t>
  </si>
  <si>
    <t>Applicable Fraction</t>
  </si>
  <si>
    <t>Gross Proceeds from Historic Tax Credits</t>
  </si>
  <si>
    <t>Units 30% or less of AMI</t>
  </si>
  <si>
    <t>Electricity</t>
  </si>
  <si>
    <t>MAXIMUM DEVELOPER'S FEE</t>
  </si>
  <si>
    <t>Fee on Costs Over $10 Million</t>
  </si>
  <si>
    <t>Fee on Costs   $10 Million or Less</t>
  </si>
  <si>
    <r>
      <t>Total Uses of Funds</t>
    </r>
    <r>
      <rPr>
        <i/>
        <sz val="10"/>
        <rFont val="Times New Roman"/>
        <family val="1"/>
      </rPr>
      <t xml:space="preserve"> (from previous section)</t>
    </r>
  </si>
  <si>
    <r>
      <t>Historic Tax Credit Proceeds</t>
    </r>
    <r>
      <rPr>
        <i/>
        <sz val="10"/>
        <rFont val="Times New Roman"/>
        <family val="1"/>
      </rPr>
      <t xml:space="preserve"> (from next section)</t>
    </r>
  </si>
  <si>
    <r>
      <t>Acquisition</t>
    </r>
    <r>
      <rPr>
        <i/>
        <sz val="10"/>
        <rFont val="Times New Roman"/>
        <family val="1"/>
      </rPr>
      <t xml:space="preserve"> (must include substantial rehabilitation as defined in Tax Credit Regulations)</t>
    </r>
  </si>
  <si>
    <r>
      <t>Substantial Rehabilitation Determination</t>
    </r>
    <r>
      <rPr>
        <i/>
        <sz val="10"/>
        <rFont val="Times New Roman"/>
        <family val="1"/>
      </rPr>
      <t xml:space="preserve"> (for Tax Credit eligibility--Department's standard is different)</t>
    </r>
  </si>
  <si>
    <t>Square footage</t>
  </si>
  <si>
    <t xml:space="preserve">   circulation (hallways, stairways etc.)</t>
  </si>
  <si>
    <t xml:space="preserve">   recreation:</t>
  </si>
  <si>
    <t>Common Space:</t>
  </si>
  <si>
    <t xml:space="preserve">    other:</t>
  </si>
  <si>
    <r>
      <t>Effective Gross Income/Nonresidential Space</t>
    </r>
    <r>
      <rPr>
        <i/>
        <sz val="10"/>
        <rFont val="Times New Roman"/>
        <family val="1"/>
      </rPr>
      <t xml:space="preserve"> (Total Annual Income - Vacancy Allowance)</t>
    </r>
  </si>
  <si>
    <t>Description of Type and Size</t>
  </si>
  <si>
    <r>
      <t>NON-INCOME PRODUCING UNITS</t>
    </r>
    <r>
      <rPr>
        <sz val="10"/>
        <rFont val="Times New Roman"/>
        <family val="1"/>
      </rPr>
      <t xml:space="preserve"> </t>
    </r>
    <r>
      <rPr>
        <i/>
        <sz val="10"/>
        <rFont val="Times New Roman"/>
        <family val="1"/>
      </rPr>
      <t>(including management units, tenant services units, recreation, etc.)</t>
    </r>
  </si>
  <si>
    <t>Square Footage</t>
  </si>
  <si>
    <r>
      <t>Total Building Area</t>
    </r>
    <r>
      <rPr>
        <i/>
        <sz val="10"/>
        <rFont val="Times New Roman"/>
        <family val="1"/>
      </rPr>
      <t xml:space="preserve"> (gross square footage)</t>
    </r>
  </si>
  <si>
    <t>Total Gross Square Footage</t>
  </si>
  <si>
    <t>(Net leasable Sq. Ft.)</t>
  </si>
  <si>
    <r>
      <t>(Net Leasable Sq. Ft.</t>
    </r>
    <r>
      <rPr>
        <i/>
        <sz val="10"/>
        <rFont val="Times New Roman"/>
        <family val="1"/>
      </rPr>
      <t>)</t>
    </r>
  </si>
  <si>
    <t>Total Budgeted Cost</t>
  </si>
  <si>
    <t xml:space="preserve"> </t>
  </si>
  <si>
    <t>Equity Provider</t>
  </si>
  <si>
    <t>Closing Attorney</t>
  </si>
  <si>
    <t>Private Lenders</t>
  </si>
  <si>
    <t>Interim Income (occupied rehabilitation projects)</t>
  </si>
  <si>
    <t>Is the project located in a qualified census tract as defined in Section 42(d)(5)(C) of the Internal Revenue</t>
  </si>
  <si>
    <t>Has any development team member* received a reservation, allocation or commitment of funding or a carryover allocation of tax credits from the Department within the last four years that it was unable to use, or place their project in service within the time allowed by the tax credit program?  If yes, explain.</t>
  </si>
  <si>
    <t>Does any development team member* have unpaid fees due to the Department on other projects, or for general partners or management agents, have tax credit compliance problems resulting in the issuance of an IRS Form 8823 and that are still outstanding in the following year?  If yes, explain.</t>
  </si>
  <si>
    <r>
      <t>Interim Income (</t>
    </r>
    <r>
      <rPr>
        <i/>
        <sz val="10"/>
        <rFont val="Times New Roman"/>
        <family val="1"/>
      </rPr>
      <t>occupied rehabilitation projects</t>
    </r>
    <r>
      <rPr>
        <sz val="10"/>
        <rFont val="Times New Roman"/>
        <family val="1"/>
      </rPr>
      <t>)</t>
    </r>
  </si>
  <si>
    <t>Federal Historic Tax Credit</t>
  </si>
  <si>
    <t>Trended EGI</t>
  </si>
  <si>
    <t>Trended Effective Gross Income</t>
  </si>
  <si>
    <r>
      <t>PROJECT INCOME (</t>
    </r>
    <r>
      <rPr>
        <b/>
        <i/>
        <sz val="10"/>
        <rFont val="Times New Roman"/>
        <family val="1"/>
      </rPr>
      <t>Effective Gross Income</t>
    </r>
    <r>
      <rPr>
        <b/>
        <sz val="10"/>
        <rFont val="Times New Roman"/>
        <family val="1"/>
      </rPr>
      <t>)</t>
    </r>
  </si>
  <si>
    <t>NRSA</t>
  </si>
  <si>
    <t>Requested Source of Funds</t>
  </si>
  <si>
    <t>HPTF</t>
  </si>
  <si>
    <t>Maximum DHCD Funds Loan Amount</t>
  </si>
  <si>
    <r>
      <t>Low Income Housing Tax Credit Proceeds</t>
    </r>
    <r>
      <rPr>
        <i/>
        <sz val="10"/>
        <rFont val="Times New Roman"/>
        <family val="1"/>
      </rPr>
      <t xml:space="preserve"> (from next section)</t>
    </r>
  </si>
  <si>
    <t>Low-Income Housing Tax Credit (LIHTC)</t>
  </si>
  <si>
    <t>Units to be occupied by households with income at 61-80% of the area median</t>
  </si>
  <si>
    <t>Units to be occupied by households with income at 81-100% of the area median</t>
  </si>
  <si>
    <t>City and State</t>
  </si>
  <si>
    <t>Washington, DC</t>
  </si>
  <si>
    <t>What is the total number of years for the units to be restricted?</t>
  </si>
  <si>
    <t>Total Special Needs Units</t>
  </si>
  <si>
    <t>Is the nonprofit entity headquartered in the same community as the project?</t>
  </si>
  <si>
    <t>Does the nonprofit entity provide services to the same community as the project? If yes, describe the services provided.</t>
  </si>
  <si>
    <t>Does the nonprofit entity have a board of directors that includes community residents or members of organizations headquartered in the same community as the project? If yes, show the percentage of the board that is community-based and describe the services provided.</t>
  </si>
  <si>
    <t>Is the project in a neighborhood classified as one of the following:</t>
  </si>
  <si>
    <t>Units at 81-100% of AMI</t>
  </si>
  <si>
    <t>Units that will be unrestricted (&gt;100% of area median)</t>
  </si>
  <si>
    <t>Does any development team member* have a limited denial of participation from HUD or is any development team member* debarred, suspended or voluntarily excluded from participation in any federal or state program, or have been involuntarily removed within the previous ten (10) years as a general partner or managing member from any affordable housing project whether or not financed or subsidized by the programs of this Department?  If yes, explain.</t>
  </si>
  <si>
    <r>
      <t xml:space="preserve">LOCAL AND SMALL DISADVANTAGED BUSINESS ENTERPRISE (LSDBE) PARTICIPATION </t>
    </r>
    <r>
      <rPr>
        <i/>
        <sz val="10"/>
        <rFont val="Times New Roman"/>
        <family val="1"/>
      </rPr>
      <t>(voluntary)</t>
    </r>
  </si>
  <si>
    <t>Is the entity an Office of Human Rights certified LSDBE?</t>
  </si>
  <si>
    <t>If Grant, enter Y here</t>
  </si>
  <si>
    <t>Loan or Grant Amount</t>
  </si>
  <si>
    <r>
      <t>Maximum DHCD Loan Amount</t>
    </r>
    <r>
      <rPr>
        <sz val="10"/>
        <rFont val="Times New Roman"/>
        <family val="1"/>
      </rPr>
      <t xml:space="preserve"> </t>
    </r>
    <r>
      <rPr>
        <i/>
        <sz val="10"/>
        <rFont val="Times New Roman"/>
        <family val="1"/>
      </rPr>
      <t>(cash flow financing)</t>
    </r>
  </si>
  <si>
    <t>Total Debt and Grants</t>
  </si>
  <si>
    <t>Are any of the development team members LSDBEs? If yes, provide the following data on the business (mark all that apply):</t>
  </si>
  <si>
    <t>Primary Debt Service Financing</t>
  </si>
  <si>
    <t>Subordinate Debt Service Financing</t>
  </si>
  <si>
    <t>Total Subordinate Debt Service Financing</t>
  </si>
  <si>
    <t>Subordinate Debt Service Financing (displays grants and loans)</t>
  </si>
  <si>
    <t>Organization Name</t>
  </si>
  <si>
    <t>Project Title</t>
  </si>
  <si>
    <t>from the District of Columbia Department of Housing and Community Development.  Furthermore,</t>
  </si>
  <si>
    <t>I certify that all information contained herein is accurate to the best of my knowledge.</t>
  </si>
  <si>
    <t>Authorized Organization Official</t>
  </si>
  <si>
    <t>Date</t>
  </si>
  <si>
    <t>Print Name</t>
  </si>
  <si>
    <t>Application Cover Page</t>
  </si>
  <si>
    <t>DEVELOPMENT FINANCE DIVISION</t>
  </si>
  <si>
    <t>FINANCING  APPLICATION</t>
  </si>
  <si>
    <t>Requested Source of Funds (Name of Lender)</t>
  </si>
  <si>
    <t>Paid Utilities*</t>
  </si>
  <si>
    <t>Amortization Period</t>
  </si>
  <si>
    <t>DCR/% Cash Flow</t>
  </si>
  <si>
    <r>
      <t>Total Sources of Funds</t>
    </r>
    <r>
      <rPr>
        <sz val="10"/>
        <rFont val="Times New Roman"/>
        <family val="1"/>
      </rPr>
      <t xml:space="preserve"> </t>
    </r>
    <r>
      <rPr>
        <i/>
        <sz val="10"/>
        <rFont val="Times New Roman"/>
        <family val="1"/>
      </rPr>
      <t>(Total Debt and Grants+ Equity)</t>
    </r>
  </si>
  <si>
    <t>Are any development team members* nonprofit  entities?</t>
  </si>
  <si>
    <r>
      <t xml:space="preserve">Targeted Special Needs Population Met </t>
    </r>
    <r>
      <rPr>
        <i/>
        <sz val="10"/>
        <rFont val="Times New Roman"/>
        <family val="1"/>
      </rPr>
      <t>(show number of units)</t>
    </r>
  </si>
  <si>
    <r>
      <t>o</t>
    </r>
    <r>
      <rPr>
        <sz val="10"/>
        <rFont val="Times New Roman"/>
        <family val="1"/>
      </rPr>
      <t xml:space="preserve">   Homeless shelters or transitional housing for the homeless.</t>
    </r>
  </si>
  <si>
    <r>
      <t>o</t>
    </r>
    <r>
      <rPr>
        <sz val="10"/>
        <rFont val="Times New Roman"/>
        <family val="1"/>
      </rPr>
      <t xml:space="preserve">   Licensed assisted living facilities.</t>
    </r>
  </si>
  <si>
    <r>
      <t>o</t>
    </r>
    <r>
      <rPr>
        <sz val="10"/>
        <rFont val="Times New Roman"/>
        <family val="1"/>
      </rPr>
      <t xml:space="preserve">   Housing targeted people with disabilities (barrier-free housing).</t>
    </r>
  </si>
  <si>
    <t xml:space="preserve">Proposed Use(s) of Funds, ie., </t>
  </si>
  <si>
    <t>Units at 61-80% of AMI</t>
  </si>
  <si>
    <t>NIF</t>
  </si>
  <si>
    <t>New Communities</t>
  </si>
  <si>
    <t>Great Streets</t>
  </si>
  <si>
    <t>RFP Issued</t>
  </si>
  <si>
    <t>PROJECT LOCATIONS</t>
  </si>
  <si>
    <t>Current Zoning Classification</t>
  </si>
  <si>
    <t>Does the project involve the DC Housing Authority or DC Housing Finance Agency? If yes, describe the DCHA/DCHFA's role.</t>
  </si>
  <si>
    <t>Code?  If yes, describe.</t>
  </si>
  <si>
    <r>
      <t xml:space="preserve">Substantial Rehabilitation </t>
    </r>
    <r>
      <rPr>
        <i/>
        <sz val="10"/>
        <rFont val="Times New Roman"/>
        <family val="1"/>
      </rPr>
      <t>(as defined in Tax Credit Regulations--Department's standard is different)</t>
    </r>
  </si>
  <si>
    <t>Construction Inspection</t>
  </si>
  <si>
    <t>program space</t>
  </si>
  <si>
    <t>Deferred Developer Fee</t>
  </si>
  <si>
    <t>Operating Reserve</t>
  </si>
  <si>
    <r>
      <t>COMMUNITY-BASED INVOLVEMENT</t>
    </r>
    <r>
      <rPr>
        <i/>
        <sz val="10"/>
        <rFont val="Times New Roman"/>
        <family val="1"/>
      </rPr>
      <t xml:space="preserve"> (voluntary)  </t>
    </r>
  </si>
  <si>
    <t xml:space="preserve">COMMUNITY REVITALIZATION       </t>
  </si>
  <si>
    <t>Yes</t>
  </si>
  <si>
    <t>No</t>
  </si>
  <si>
    <t>Do you have an option?</t>
  </si>
  <si>
    <t>Do you own the property?</t>
  </si>
  <si>
    <t>Date the option expires</t>
  </si>
  <si>
    <t>Status of Construction Documents</t>
  </si>
  <si>
    <t>No drawings</t>
  </si>
  <si>
    <t>Working drawings</t>
  </si>
  <si>
    <t>Final construction documents</t>
  </si>
  <si>
    <t>Select from drop down options</t>
  </si>
  <si>
    <t>Are there any other approvals needed to move the project ahead?</t>
  </si>
  <si>
    <t>For example, Subsidy Approvals, Licensing Approvals, Historic Reviews, etc.</t>
  </si>
  <si>
    <t>Substantial liens</t>
  </si>
  <si>
    <t>Judgments</t>
  </si>
  <si>
    <t>Foreclosures</t>
  </si>
  <si>
    <t>Bankruptcies</t>
  </si>
  <si>
    <t>Chronic past due account</t>
  </si>
  <si>
    <t>Default on a loan (gov. or private sector)</t>
  </si>
  <si>
    <t>Quote</t>
  </si>
  <si>
    <t>Cost per unit</t>
  </si>
  <si>
    <t>Status</t>
  </si>
  <si>
    <t>Incurred</t>
  </si>
  <si>
    <t>If yes, describe below:</t>
  </si>
  <si>
    <t>Describe Current Classification:</t>
  </si>
  <si>
    <t>Date application for zoning change filed:</t>
  </si>
  <si>
    <t>Date of final hearing on zoning change:</t>
  </si>
  <si>
    <t>Date of final approval of zoning change:</t>
  </si>
  <si>
    <t>Cost/sq foot</t>
  </si>
  <si>
    <t>At Permanent Financing</t>
  </si>
  <si>
    <r>
      <t xml:space="preserve">Weighted Adjustment for Qualified Census Tract / Basis Boost </t>
    </r>
    <r>
      <rPr>
        <i/>
        <sz val="10"/>
        <rFont val="Times New Roman"/>
        <family val="1"/>
      </rPr>
      <t>(130% maximum)</t>
    </r>
  </si>
  <si>
    <t>None</t>
  </si>
  <si>
    <t>Street Address</t>
  </si>
  <si>
    <t>Ward</t>
  </si>
  <si>
    <t>Complete package by:</t>
  </si>
  <si>
    <t>Completion of construction:</t>
  </si>
  <si>
    <t>Date of Certificate of Occupancy:</t>
  </si>
  <si>
    <t>Date of Sustaining Occupancy:</t>
  </si>
  <si>
    <t>Application received by DHCD:</t>
  </si>
  <si>
    <t>Issue Reservation Letter:</t>
  </si>
  <si>
    <t>Development Timeline</t>
  </si>
  <si>
    <t>Permanent loan closing:</t>
  </si>
  <si>
    <t>Construction closing:</t>
  </si>
  <si>
    <t>FINANCE TEAM MEMBERS</t>
  </si>
  <si>
    <t>Are there direct or indirect identity of interests, financial or otherwise, among any members of the development team? If yes, explain the relationships, including percentages of ownership.</t>
  </si>
  <si>
    <t>Has any development team member* failed to provide documentation required by the Department in connection with other loan applications or the management and operation of other, existing developments? If yes, explain.</t>
  </si>
  <si>
    <t>Total Cost</t>
  </si>
  <si>
    <t>Cost / Unit</t>
  </si>
  <si>
    <t>Capitalized Operating Reserve: Describe</t>
  </si>
  <si>
    <t>Capitalized Replacement Reserve: Describe</t>
  </si>
  <si>
    <t>Other: Describe</t>
  </si>
  <si>
    <t>Capitalized operating reserve</t>
  </si>
  <si>
    <t>Capitalized replacement reserve</t>
  </si>
  <si>
    <t>Costs are at least $6000 per unit:</t>
  </si>
  <si>
    <t>x $6000 =</t>
  </si>
  <si>
    <t>Applicant</t>
  </si>
  <si>
    <t>Housing Production Trust Fund</t>
  </si>
  <si>
    <t>Community Development Block Grant (CDBG)</t>
  </si>
  <si>
    <t>acquisition, new construction, rehabilitation</t>
  </si>
  <si>
    <t>Lot</t>
  </si>
  <si>
    <t>Square</t>
  </si>
  <si>
    <t>Acquisition of Existing Building(s)</t>
  </si>
  <si>
    <t>Home Ownership Project</t>
  </si>
  <si>
    <t>Residential Units: Market Rate</t>
  </si>
  <si>
    <t>Preservation of affordable units with expiring federal subsidies</t>
  </si>
  <si>
    <r>
      <t>o</t>
    </r>
    <r>
      <rPr>
        <sz val="10"/>
        <rFont val="Times New Roman"/>
        <family val="1"/>
      </rPr>
      <t xml:space="preserve">Yes   </t>
    </r>
    <r>
      <rPr>
        <sz val="10"/>
        <rFont val="Wingdings"/>
        <charset val="2"/>
      </rPr>
      <t>o</t>
    </r>
    <r>
      <rPr>
        <sz val="10"/>
        <rFont val="Times New Roman"/>
        <family val="1"/>
      </rPr>
      <t>No</t>
    </r>
  </si>
  <si>
    <t>Total Units:</t>
  </si>
  <si>
    <t>Briefly describe role:</t>
  </si>
  <si>
    <t>Source of Subsidy</t>
  </si>
  <si>
    <t>Have any of the team members listed below been involved in any of the following in the previous ten (10) years?  If yes, explain.</t>
  </si>
  <si>
    <t>CDBG</t>
  </si>
  <si>
    <t>HOME</t>
  </si>
  <si>
    <t>Community Development Block Grant</t>
  </si>
  <si>
    <t>HOME Investment Program</t>
  </si>
  <si>
    <t>Construction period in months:</t>
  </si>
  <si>
    <t>Lease up period in months:</t>
  </si>
  <si>
    <t>Service Provider</t>
  </si>
  <si>
    <t>Location and Property Information</t>
  </si>
  <si>
    <t>FINANCING APPLICATION</t>
  </si>
  <si>
    <t>(include all sources of development funding, including loans and grants,</t>
  </si>
  <si>
    <t>plus any sources of operating subsidy)</t>
  </si>
  <si>
    <t>* i.e., Applicant, Developer, Guarantor Owner, Architect, General Contractor,</t>
  </si>
  <si>
    <t xml:space="preserve">Management Agent, Consultant. </t>
  </si>
  <si>
    <t xml:space="preserve">General Contractor, Management Agent, Consultant. </t>
  </si>
  <si>
    <t>* i.e., Applicant, Developer, Guarantor Owner, Architect,</t>
  </si>
  <si>
    <r>
      <t>Acquisition/ Construction Sources</t>
    </r>
    <r>
      <rPr>
        <b/>
        <vertAlign val="superscript"/>
        <sz val="10"/>
        <rFont val="Times New Roman"/>
        <family val="1"/>
      </rPr>
      <t>*</t>
    </r>
  </si>
  <si>
    <r>
      <t>Permanent Financing</t>
    </r>
    <r>
      <rPr>
        <b/>
        <vertAlign val="superscript"/>
        <sz val="10"/>
        <rFont val="Times New Roman"/>
        <family val="1"/>
      </rPr>
      <t>*</t>
    </r>
  </si>
  <si>
    <r>
      <t xml:space="preserve">* </t>
    </r>
    <r>
      <rPr>
        <sz val="10"/>
        <rFont val="Times New Roman"/>
        <family val="1"/>
      </rPr>
      <t xml:space="preserve"> All sources should be listed at the cumulative value in each phase.</t>
    </r>
  </si>
  <si>
    <t>Eligible Construction Basis</t>
  </si>
  <si>
    <t>Adjusted Eligible Construction Basis</t>
  </si>
  <si>
    <t>HOME Investment Partnership Program</t>
  </si>
  <si>
    <t>CBE Number</t>
  </si>
  <si>
    <t>Capital Funding Applied For</t>
  </si>
  <si>
    <t>Supportive Services Funding Applied For</t>
  </si>
  <si>
    <t>Permanent Supportive Housing (PSH) - Case Mgmt</t>
  </si>
  <si>
    <t>Rental Assistance Applied For</t>
  </si>
  <si>
    <t>Local Rent Supplement Program (LSRP)</t>
  </si>
  <si>
    <t>Housing Choice Vouchers Program (HCVP)</t>
  </si>
  <si>
    <t>Annual Contributions Contract Authority (ACC)</t>
  </si>
  <si>
    <t># of units</t>
  </si>
  <si>
    <r>
      <t xml:space="preserve">Subtotal </t>
    </r>
    <r>
      <rPr>
        <i/>
        <sz val="10"/>
        <rFont val="Times New Roman"/>
        <family val="1"/>
      </rPr>
      <t>(Total Uses of Funds minus Other Non Qual Fin and Non-qual Units of High Quality)</t>
    </r>
  </si>
  <si>
    <t>Eligible Basis</t>
  </si>
  <si>
    <r>
      <t>Federal Grants Financing Qualifying Costs</t>
    </r>
    <r>
      <rPr>
        <i/>
        <sz val="10"/>
        <rFont val="Times New Roman"/>
        <family val="1"/>
      </rPr>
      <t xml:space="preserve"> (from list below)</t>
    </r>
  </si>
  <si>
    <r>
      <t>Total Residential Uses of Funds</t>
    </r>
    <r>
      <rPr>
        <i/>
        <sz val="10"/>
        <rFont val="Times New Roman"/>
        <family val="1"/>
      </rPr>
      <t xml:space="preserve"> (from Residential Uses of Funds worksheet)</t>
    </r>
  </si>
  <si>
    <t>Show all direct and indirect federal funds financing qualified costs</t>
  </si>
  <si>
    <t>Acquisition</t>
  </si>
  <si>
    <t>For</t>
  </si>
  <si>
    <t>Construction</t>
  </si>
  <si>
    <t>Historic District (if applicable)</t>
  </si>
  <si>
    <r>
      <t>o</t>
    </r>
    <r>
      <rPr>
        <sz val="10"/>
        <rFont val="Times New Roman"/>
        <family val="1"/>
      </rPr>
      <t xml:space="preserve">   Housing targeted to low-income persons living with HIV/AIDS.</t>
    </r>
  </si>
  <si>
    <t>HOPWA</t>
  </si>
  <si>
    <t>Housing Opportunities for Persons with AIDS (HOPWA)</t>
  </si>
  <si>
    <t>I certify that I am authorized to obligate ____________________________ to apply for funding</t>
  </si>
  <si>
    <r>
      <t>o</t>
    </r>
    <r>
      <rPr>
        <sz val="10"/>
        <rFont val="Times New Roman"/>
        <family val="1"/>
      </rPr>
      <t xml:space="preserve">Yes </t>
    </r>
    <r>
      <rPr>
        <sz val="10"/>
        <rFont val="Wingdings"/>
        <charset val="2"/>
      </rPr>
      <t>o</t>
    </r>
    <r>
      <rPr>
        <sz val="10"/>
        <rFont val="Times New Roman"/>
        <family val="1"/>
      </rPr>
      <t>No</t>
    </r>
  </si>
  <si>
    <t>Predevelopment loan:</t>
  </si>
  <si>
    <t xml:space="preserve">Grant: </t>
  </si>
  <si>
    <t xml:space="preserve">1st mortgage: </t>
  </si>
  <si>
    <t xml:space="preserve">2nd mortgage: </t>
  </si>
  <si>
    <t>Grant:</t>
  </si>
  <si>
    <t>1st mortgage:</t>
  </si>
  <si>
    <t>2nd mortgage:</t>
  </si>
  <si>
    <t>Construction Contract</t>
  </si>
  <si>
    <t>Name of Project:</t>
  </si>
  <si>
    <t>Does the 202 and narrative application form capture all the information needed to give fair consideration to the project?</t>
  </si>
  <si>
    <t>If not, please include additional information, either below or in additional attachments listed below.</t>
  </si>
  <si>
    <t>Annual Tax Credit Monitoring Fee ($45.00 per tax credit unit)</t>
  </si>
  <si>
    <t>Annual Gross Income</t>
  </si>
  <si>
    <t>Source of Income</t>
  </si>
  <si>
    <t>Annual Income Trending</t>
  </si>
  <si>
    <t>Annual Expenses Trending</t>
  </si>
  <si>
    <t>Annual Expense Trending</t>
  </si>
  <si>
    <t>First full year of operations</t>
  </si>
  <si>
    <t>Type of Building</t>
  </si>
  <si>
    <t>Substantial Rehabilitation</t>
  </si>
  <si>
    <t>Moderate Rehabilitation</t>
  </si>
  <si>
    <t>Townhouses</t>
  </si>
  <si>
    <t>Total Development Cost Limits</t>
  </si>
  <si>
    <t>Funding Guidelines</t>
  </si>
  <si>
    <t>CBE Committed</t>
  </si>
  <si>
    <t>CBE Projected</t>
  </si>
  <si>
    <t>Not CBE</t>
  </si>
  <si>
    <t>CBE Minimum (35%)</t>
  </si>
  <si>
    <t>Total Value of CBE Contracts</t>
  </si>
  <si>
    <t>Committed</t>
  </si>
  <si>
    <t>Projected</t>
  </si>
  <si>
    <t>Total Committed and Projected CBE</t>
  </si>
  <si>
    <t>Contract volume over (under) CBE Minimum</t>
  </si>
  <si>
    <t>Total Primary Debt Service Financing</t>
  </si>
  <si>
    <t>Total Primary Debt Service</t>
  </si>
  <si>
    <t>Tot. Constr. Contract LESS Bond Premium</t>
  </si>
  <si>
    <t>Total Square Footage</t>
  </si>
  <si>
    <t>Construction Cost per Square Foot</t>
  </si>
  <si>
    <t>Garden Apartments / Condos</t>
  </si>
  <si>
    <t>Elevator Buildings (≤5 floors) and public facilities</t>
  </si>
  <si>
    <t>Mid-rise Buildings (6 or more floors)</t>
  </si>
  <si>
    <t>Maximum Construction Cost per Square Foot</t>
  </si>
  <si>
    <t>Enter number of 2 Bedroom units</t>
  </si>
  <si>
    <t>Enter number of 3+ Bedroom units</t>
  </si>
  <si>
    <t>Enter number of Studios / 1 Bedroom units</t>
  </si>
  <si>
    <t>3+ Bedrooms units</t>
  </si>
  <si>
    <t>2 Bedroom units</t>
  </si>
  <si>
    <t>Studios / 1 BR units</t>
  </si>
  <si>
    <t>The application is a rental and special needs project without LIHTC equity contributions and/or serving predominantly very-low and extremely-low-income households.</t>
  </si>
  <si>
    <t>The application is a for-sale housing project serving predominantly very-low-income households.</t>
  </si>
  <si>
    <t>The application is a proposals to rehabilitate existing rental projects (without acquisition) and the property cannot support substantial additional debt from conventional sources and the rehab will benefit very-low and/or extremely low-income households.</t>
  </si>
  <si>
    <t>CBE Status - see pull down menu</t>
  </si>
  <si>
    <t>Status - see pull down menu</t>
  </si>
  <si>
    <t>Enter the percentage of funding from DHCD (the total HPTF, LIHTC, HOME, and CDBG funds divided by the Total Uses of Funds)</t>
  </si>
  <si>
    <t>Cost Guideline 2: Maximum Total Development Costs per Residential Unit</t>
  </si>
  <si>
    <t>Percentage of Maximum TDC per Unit</t>
  </si>
  <si>
    <t>Cost and Funding Guidelines Summary and Scoring</t>
  </si>
  <si>
    <t>Cost Guideline 1: Maximum Construction Cost per Square Foot</t>
  </si>
  <si>
    <t>Cost Guideline 1: Maximum Construction Cost per Gross Square Foot</t>
  </si>
  <si>
    <t>Percentage of Max. Construction Cost per Sq. Ft.</t>
  </si>
  <si>
    <t>Cost Guideline 2: Maximum Total Development Cost per Residential Unit</t>
  </si>
  <si>
    <t>Maximum Total Development Cost</t>
  </si>
  <si>
    <t>Maximum Total Development Cost per Unit</t>
  </si>
  <si>
    <t>Funding Guideline</t>
  </si>
  <si>
    <t>Lead Testing</t>
  </si>
  <si>
    <t>CBE Plan Summary</t>
  </si>
  <si>
    <t>Budgeted Total Uses of Funds per Unit</t>
  </si>
  <si>
    <t>Department of Behavioral Health (DBH)</t>
  </si>
  <si>
    <t>DBH Grant</t>
  </si>
  <si>
    <t>Families (undesignated)</t>
  </si>
  <si>
    <t>PSH - DHS Consumer</t>
  </si>
  <si>
    <t>PSH - DBH Consumer</t>
  </si>
  <si>
    <t>Resident living with HIV/AIDS</t>
  </si>
  <si>
    <t>Other special needs</t>
  </si>
  <si>
    <r>
      <t>o</t>
    </r>
    <r>
      <rPr>
        <sz val="10"/>
        <rFont val="Times New Roman"/>
        <family val="1"/>
      </rPr>
      <t xml:space="preserve">   Permanent Supportive Housing (per definition in RFP)</t>
    </r>
  </si>
  <si>
    <r>
      <t>o</t>
    </r>
    <r>
      <rPr>
        <sz val="10"/>
        <rFont val="Times New Roman"/>
        <family val="1"/>
      </rPr>
      <t xml:space="preserve">   </t>
    </r>
  </si>
  <si>
    <t>Threshold review complete</t>
  </si>
  <si>
    <t>Final schematics</t>
  </si>
  <si>
    <t>Permit ready drawings</t>
  </si>
  <si>
    <t>Tier 1 dates</t>
  </si>
  <si>
    <t>specifications, AND receive all other</t>
  </si>
  <si>
    <t>financial commitments</t>
  </si>
  <si>
    <t>Months needed to complete plans,</t>
  </si>
  <si>
    <t>Mo.'s needed to get Cert. of Occupancy:</t>
  </si>
  <si>
    <t>Tier 2 dates</t>
  </si>
  <si>
    <t>QCT or Basis Boost - select from pull down menu</t>
  </si>
  <si>
    <t>20-YR OP. PRO FORMA</t>
  </si>
  <si>
    <t>services room</t>
  </si>
  <si>
    <t>common room</t>
  </si>
  <si>
    <t>Total points anticipated</t>
  </si>
  <si>
    <t>Payment Type - see pull down menu</t>
  </si>
  <si>
    <r>
      <t xml:space="preserve">Historic Tax Credit Proceeds </t>
    </r>
    <r>
      <rPr>
        <i/>
        <sz val="10"/>
        <rFont val="Times New Roman"/>
        <family val="1"/>
      </rPr>
      <t>(from above)</t>
    </r>
  </si>
  <si>
    <r>
      <t xml:space="preserve">Low Income Housing Tax Credit Proceeds </t>
    </r>
    <r>
      <rPr>
        <i/>
        <sz val="10"/>
        <rFont val="Times New Roman"/>
        <family val="1"/>
      </rPr>
      <t>(from above)</t>
    </r>
  </si>
  <si>
    <r>
      <t xml:space="preserve">Developer's Equity </t>
    </r>
    <r>
      <rPr>
        <i/>
        <sz val="10"/>
        <rFont val="Times New Roman"/>
        <family val="1"/>
      </rPr>
      <t>(from above)</t>
    </r>
  </si>
  <si>
    <t>DC DHCD</t>
  </si>
  <si>
    <t>Is DHCD the source of funds?  Use drop down menu</t>
  </si>
  <si>
    <t>Percentage of Tot. Constr. Contract</t>
  </si>
  <si>
    <t>Debt Service Coverage - Current Year</t>
  </si>
  <si>
    <t>use pull down menus</t>
  </si>
  <si>
    <t>% of Total Construction Contract</t>
  </si>
  <si>
    <r>
      <t>Primary Debt Service Financing</t>
    </r>
    <r>
      <rPr>
        <i/>
        <sz val="10"/>
        <rFont val="Times New Roman"/>
        <family val="1"/>
      </rPr>
      <t xml:space="preserve"> -- non DHCD (from above)</t>
    </r>
  </si>
  <si>
    <r>
      <t>Subordinate Debt Service Financing</t>
    </r>
    <r>
      <rPr>
        <i/>
        <sz val="10"/>
        <rFont val="Times New Roman"/>
        <family val="1"/>
      </rPr>
      <t xml:space="preserve"> -- non DHCD (from above)</t>
    </r>
  </si>
  <si>
    <t>oYes   oNo</t>
  </si>
  <si>
    <t>Regulatory Eligibility - Threshold Criteria</t>
  </si>
  <si>
    <t>Developer agrees to maintain unit affordability for a period determined by funding source, which may extend up to 40 years.</t>
  </si>
  <si>
    <t>Select from pull down menu</t>
  </si>
  <si>
    <t>Developer agrees that maximum unit rents will not exceed the applicable subsidy source maximum unit rent.  If a unit has more than one source of subsidy, the maximum unit rent will not exceed the lower of the subsidy source maximum unit rents.</t>
  </si>
  <si>
    <t>CBE Adjusted Budget</t>
  </si>
  <si>
    <t>Percentage of CBE Adjusted Budget</t>
  </si>
  <si>
    <t>Preliminary schematic drawings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</si>
</sst>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_)"/>
    <numFmt numFmtId="166" formatCode="0.000%"/>
    <numFmt numFmtId="167" formatCode="0_)"/>
    <numFmt numFmtId="168" formatCode="_(&quot;$&quot;* #,##0_);_(&quot;$&quot;* \(#,##0\);_(&quot;$&quot;* &quot;&quot;_);_(@_)"/>
    <numFmt numFmtId="169" formatCode="_(* #,##0_);_(* \(#,##0\);_(* &quot;&quot;_);_(@_)"/>
    <numFmt numFmtId="170" formatCode="_(&quot;$&quot;* #,##0_);_(&quot;$&quot;* \(#,##0\);_(* &quot;&quot;_);_(@_)"/>
    <numFmt numFmtId="171" formatCode="0_);\(0\)"/>
    <numFmt numFmtId="172" formatCode="_(* #,##0_);_(* \(#,##0\);_(&quot;$&quot;* &quot;&quot;_);_(@_)"/>
    <numFmt numFmtId="173" formatCode="#,###_);\(#,###\)"/>
    <numFmt numFmtId="174" formatCode="&quot;$&quot;#,##0"/>
    <numFmt numFmtId="175" formatCode="&quot;$&quot;#,##0.00"/>
    <numFmt numFmtId="176" formatCode="0.0%"/>
    <numFmt numFmtId="177" formatCode="[$-409]mmmm\-yy;@"/>
    <numFmt numFmtId="178" formatCode="#,##0.000_);\(#,##0.000\)"/>
    <numFmt numFmtId="179" formatCode="_(* #,##0_);_(* \(#,##0\);_(* &quot;-&quot;??_);_(@_)"/>
    <numFmt numFmtId="180" formatCode="_(&quot;$&quot;* #,##0_);_(&quot;$&quot;* \(#,##0\);_(&quot;$&quot;* &quot;-&quot;??_);_(@_)"/>
    <numFmt numFmtId="181" formatCode="m/d/yy;@"/>
    <numFmt numFmtId="182" formatCode="mmmm\,\ yyyy"/>
    <numFmt numFmtId="183" formatCode="m/d/yyyy;@"/>
  </numFmts>
  <fonts count="34">
    <font>
      <sz val="10"/>
      <name val="Times New Roman"/>
      <family val="1"/>
    </font>
    <font>
      <sz val="10"/>
      <name val="Arial"/>
      <family val="2"/>
    </font>
    <font>
      <i/>
      <sz val="10"/>
      <name val="Times New Roman"/>
      <family val="1"/>
    </font>
    <font>
      <sz val="10"/>
      <name val="Times New Roman"/>
      <family val="1"/>
    </font>
    <font>
      <sz val="9"/>
      <name val="Times New Roman"/>
      <family val="1"/>
    </font>
    <font>
      <b/>
      <i/>
      <sz val="14"/>
      <name val="Times New Roman"/>
      <family val="1"/>
    </font>
    <font>
      <b/>
      <sz val="10"/>
      <name val="Times New Roman"/>
      <family val="1"/>
    </font>
    <font>
      <sz val="10"/>
      <name val="Wingdings"/>
      <charset val="2"/>
    </font>
    <font>
      <b/>
      <sz val="12"/>
      <name val="Arial"/>
      <family val="2"/>
    </font>
    <font>
      <b/>
      <sz val="12"/>
      <color indexed="9"/>
      <name val="Arial"/>
      <family val="2"/>
    </font>
    <font>
      <b/>
      <sz val="14"/>
      <name val="Arial"/>
      <family val="2"/>
    </font>
    <font>
      <b/>
      <i/>
      <sz val="10"/>
      <name val="Times New Roman"/>
      <family val="1"/>
    </font>
    <font>
      <i/>
      <sz val="8"/>
      <name val="Times New Roman"/>
      <family val="1"/>
    </font>
    <font>
      <i/>
      <sz val="9"/>
      <name val="Times New Roman"/>
      <family val="1"/>
    </font>
    <font>
      <u/>
      <sz val="10"/>
      <name val="Times New Roman"/>
      <family val="1"/>
    </font>
    <font>
      <b/>
      <sz val="12"/>
      <name val="Times New Roman"/>
      <family val="1"/>
    </font>
    <font>
      <sz val="12"/>
      <name val="Times New Roman"/>
      <family val="1"/>
    </font>
    <font>
      <b/>
      <sz val="18"/>
      <name val="Antique Olv (W1)"/>
      <family val="2"/>
    </font>
    <font>
      <sz val="8"/>
      <name val="Times New Roman"/>
      <family val="1"/>
    </font>
    <font>
      <u/>
      <sz val="10"/>
      <color indexed="12"/>
      <name val="Times New Roman"/>
      <family val="1"/>
    </font>
    <font>
      <b/>
      <u/>
      <sz val="10"/>
      <name val="Times New Roman"/>
      <family val="1"/>
    </font>
    <font>
      <sz val="10"/>
      <color indexed="8"/>
      <name val="Times New Roman"/>
      <family val="1"/>
    </font>
    <font>
      <sz val="10"/>
      <color indexed="10"/>
      <name val="Times New Roman"/>
      <family val="1"/>
    </font>
    <font>
      <sz val="10"/>
      <color indexed="14"/>
      <name val="Times New Roman"/>
      <family val="1"/>
    </font>
    <font>
      <b/>
      <i/>
      <sz val="12"/>
      <color indexed="14"/>
      <name val="Times New Roman"/>
      <family val="1"/>
    </font>
    <font>
      <b/>
      <i/>
      <sz val="12"/>
      <name val="Times New Roman"/>
      <family val="1"/>
    </font>
    <font>
      <sz val="10"/>
      <name val="Times New Roman"/>
      <family val="1"/>
    </font>
    <font>
      <b/>
      <vertAlign val="superscript"/>
      <sz val="10"/>
      <name val="Times New Roman"/>
      <family val="1"/>
    </font>
    <font>
      <sz val="10"/>
      <name val="Times New Roman"/>
      <family val="1"/>
    </font>
    <font>
      <sz val="10"/>
      <color indexed="10"/>
      <name val="Times New Roman"/>
      <family val="1"/>
    </font>
    <font>
      <u val="singleAccounting"/>
      <sz val="10"/>
      <name val="Times New Roman"/>
      <family val="1"/>
    </font>
    <font>
      <b/>
      <u/>
      <sz val="14"/>
      <name val="Times New Roman"/>
      <family val="1"/>
    </font>
    <font>
      <sz val="8"/>
      <color indexed="81"/>
      <name val="Tahoma"/>
      <family val="2"/>
    </font>
    <font>
      <sz val="10"/>
      <color indexed="10"/>
      <name val="Times New Roman"/>
      <family val="1"/>
    </font>
  </fonts>
  <fills count="11">
    <fill>
      <patternFill patternType="none"/>
    </fill>
    <fill>
      <patternFill patternType="gray125"/>
    </fill>
    <fill>
      <patternFill patternType="solid">
        <fgColor indexed="22"/>
        <bgColor indexed="8"/>
      </patternFill>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indexed="43"/>
        <bgColor indexed="9"/>
      </patternFill>
    </fill>
    <fill>
      <patternFill patternType="solid">
        <fgColor indexed="43"/>
        <bgColor indexed="64"/>
      </patternFill>
    </fill>
    <fill>
      <patternFill patternType="solid">
        <fgColor indexed="9"/>
        <bgColor indexed="64"/>
      </patternFill>
    </fill>
    <fill>
      <patternFill patternType="solid">
        <fgColor indexed="22"/>
        <bgColor indexed="9"/>
      </patternFill>
    </fill>
    <fill>
      <patternFill patternType="solid">
        <fgColor indexed="22"/>
        <bgColor indexed="22"/>
      </patternFill>
    </fill>
  </fills>
  <borders count="52">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right style="thin">
        <color indexed="64"/>
      </right>
      <top style="thin">
        <color indexed="64"/>
      </top>
      <bottom/>
      <diagonal/>
    </border>
    <border>
      <left/>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medium">
        <color indexed="64"/>
      </bottom>
      <diagonal/>
    </border>
    <border>
      <left style="thin">
        <color indexed="8"/>
      </left>
      <right/>
      <top style="thin">
        <color indexed="64"/>
      </top>
      <bottom style="medium">
        <color indexed="64"/>
      </bottom>
      <diagonal/>
    </border>
    <border>
      <left style="thin">
        <color indexed="64"/>
      </left>
      <right style="thin">
        <color indexed="8"/>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8"/>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ck">
        <color indexed="64"/>
      </left>
      <right/>
      <top/>
      <bottom/>
      <diagonal/>
    </border>
  </borders>
  <cellStyleXfs count="6">
    <xf numFmtId="37"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771">
    <xf numFmtId="37" fontId="0" fillId="0" borderId="0" xfId="0"/>
    <xf numFmtId="37" fontId="0" fillId="0" borderId="0" xfId="0" applyProtection="1"/>
    <xf numFmtId="37" fontId="2" fillId="0" borderId="1" xfId="0" applyFont="1" applyBorder="1" applyAlignment="1" applyProtection="1">
      <alignment horizontal="center"/>
    </xf>
    <xf numFmtId="37" fontId="3" fillId="0" borderId="0" xfId="0" applyFont="1" applyProtection="1"/>
    <xf numFmtId="37" fontId="3" fillId="0" borderId="0" xfId="0" applyFont="1"/>
    <xf numFmtId="37" fontId="0" fillId="0" borderId="0" xfId="0" applyFont="1" applyAlignment="1">
      <alignment horizontal="centerContinuous"/>
    </xf>
    <xf numFmtId="37" fontId="0" fillId="0" borderId="0" xfId="0" applyFont="1"/>
    <xf numFmtId="37" fontId="0" fillId="0" borderId="0" xfId="0" applyFont="1" applyAlignment="1" applyProtection="1">
      <alignment horizontal="centerContinuous"/>
    </xf>
    <xf numFmtId="37" fontId="0" fillId="0" borderId="0" xfId="0" applyFont="1" applyProtection="1"/>
    <xf numFmtId="37" fontId="0" fillId="0" borderId="1" xfId="0" applyFont="1" applyBorder="1" applyProtection="1"/>
    <xf numFmtId="37" fontId="0" fillId="0" borderId="2" xfId="0" applyFont="1" applyBorder="1" applyProtection="1"/>
    <xf numFmtId="37" fontId="0" fillId="0" borderId="0" xfId="0" applyFont="1" applyAlignment="1" applyProtection="1">
      <alignment horizontal="centerContinuous" wrapText="1"/>
    </xf>
    <xf numFmtId="37" fontId="0" fillId="0" borderId="0" xfId="0" applyFont="1" applyAlignment="1" applyProtection="1">
      <alignment horizontal="right"/>
    </xf>
    <xf numFmtId="37" fontId="0" fillId="0" borderId="2" xfId="0" applyFont="1" applyBorder="1" applyAlignment="1" applyProtection="1">
      <alignment horizontal="center"/>
    </xf>
    <xf numFmtId="37" fontId="0" fillId="0" borderId="2" xfId="0" applyFont="1" applyBorder="1" applyAlignment="1" applyProtection="1">
      <alignment horizontal="right"/>
    </xf>
    <xf numFmtId="37" fontId="0" fillId="0" borderId="3" xfId="0" applyFont="1" applyBorder="1" applyProtection="1"/>
    <xf numFmtId="37" fontId="0" fillId="0" borderId="4" xfId="0" applyFont="1" applyBorder="1" applyProtection="1"/>
    <xf numFmtId="37" fontId="0" fillId="0" borderId="5" xfId="0" applyFont="1" applyBorder="1" applyProtection="1"/>
    <xf numFmtId="37" fontId="0" fillId="0" borderId="3" xfId="0" applyFont="1" applyBorder="1" applyAlignment="1" applyProtection="1">
      <alignment horizontal="right"/>
    </xf>
    <xf numFmtId="9" fontId="0" fillId="0" borderId="1" xfId="0" applyNumberFormat="1" applyFont="1" applyBorder="1" applyAlignment="1" applyProtection="1">
      <alignment horizontal="right"/>
    </xf>
    <xf numFmtId="37" fontId="5" fillId="0" borderId="0" xfId="0" applyFont="1" applyAlignment="1">
      <alignment horizontal="centerContinuous"/>
    </xf>
    <xf numFmtId="37" fontId="6" fillId="0" borderId="0" xfId="0" applyFont="1" applyProtection="1"/>
    <xf numFmtId="37" fontId="2" fillId="0" borderId="0" xfId="0" applyFont="1"/>
    <xf numFmtId="37" fontId="0" fillId="2" borderId="3" xfId="0" applyFont="1" applyFill="1" applyBorder="1" applyProtection="1"/>
    <xf numFmtId="37" fontId="0" fillId="2" borderId="5" xfId="0" applyFont="1" applyFill="1" applyBorder="1" applyProtection="1"/>
    <xf numFmtId="37" fontId="0" fillId="0" borderId="0" xfId="0" applyAlignment="1" applyProtection="1">
      <alignment horizontal="left"/>
    </xf>
    <xf numFmtId="37" fontId="7" fillId="0" borderId="0" xfId="0" applyFont="1"/>
    <xf numFmtId="37" fontId="7" fillId="0" borderId="0" xfId="0" applyFont="1" applyAlignment="1">
      <alignment horizontal="right"/>
    </xf>
    <xf numFmtId="37" fontId="0" fillId="0" borderId="0" xfId="0" applyFont="1" applyBorder="1" applyProtection="1"/>
    <xf numFmtId="37" fontId="6" fillId="0" borderId="6" xfId="0" applyFont="1" applyBorder="1" applyProtection="1"/>
    <xf numFmtId="37" fontId="0" fillId="0" borderId="6" xfId="0" applyFont="1" applyBorder="1"/>
    <xf numFmtId="37" fontId="0" fillId="0" borderId="4" xfId="0" applyFont="1" applyBorder="1" applyAlignment="1" applyProtection="1">
      <alignment horizontal="centerContinuous"/>
    </xf>
    <xf numFmtId="37" fontId="0" fillId="0" borderId="5" xfId="0" applyFont="1" applyBorder="1" applyAlignment="1" applyProtection="1">
      <alignment horizontal="centerContinuous"/>
    </xf>
    <xf numFmtId="37" fontId="0" fillId="0" borderId="0" xfId="0" applyFont="1" applyAlignment="1" applyProtection="1">
      <alignment vertical="top"/>
    </xf>
    <xf numFmtId="37" fontId="0" fillId="0" borderId="0" xfId="0" applyFont="1" applyAlignment="1" applyProtection="1">
      <alignment horizontal="center"/>
    </xf>
    <xf numFmtId="37" fontId="0" fillId="0" borderId="1" xfId="0" applyFont="1" applyBorder="1" applyAlignment="1" applyProtection="1">
      <alignment horizontal="center" wrapText="1"/>
    </xf>
    <xf numFmtId="37" fontId="0" fillId="0" borderId="7" xfId="0" applyFont="1" applyBorder="1" applyProtection="1"/>
    <xf numFmtId="37" fontId="0" fillId="0" borderId="0" xfId="0" applyFont="1" applyAlignment="1" applyProtection="1">
      <alignment horizontal="center" wrapText="1"/>
    </xf>
    <xf numFmtId="37" fontId="0" fillId="3" borderId="5" xfId="0" applyFont="1" applyFill="1" applyBorder="1" applyProtection="1"/>
    <xf numFmtId="37" fontId="0" fillId="0" borderId="8" xfId="0" applyFont="1" applyBorder="1" applyProtection="1"/>
    <xf numFmtId="37" fontId="2" fillId="0" borderId="9" xfId="0" applyFont="1" applyBorder="1" applyProtection="1"/>
    <xf numFmtId="37" fontId="2" fillId="0" borderId="10" xfId="0" applyFont="1" applyBorder="1" applyProtection="1"/>
    <xf numFmtId="37" fontId="2" fillId="0" borderId="11" xfId="0" applyFont="1" applyBorder="1" applyProtection="1"/>
    <xf numFmtId="37" fontId="2" fillId="0" borderId="12" xfId="0" applyFont="1" applyBorder="1" applyAlignment="1" applyProtection="1">
      <alignment horizontal="centerContinuous"/>
    </xf>
    <xf numFmtId="37" fontId="2" fillId="0" borderId="2" xfId="0" applyFont="1" applyBorder="1" applyAlignment="1" applyProtection="1">
      <alignment horizontal="centerContinuous"/>
    </xf>
    <xf numFmtId="37" fontId="2" fillId="0" borderId="13" xfId="0" applyFont="1" applyBorder="1" applyAlignment="1" applyProtection="1">
      <alignment horizontal="centerContinuous"/>
    </xf>
    <xf numFmtId="37" fontId="0" fillId="0" borderId="14" xfId="0" applyFont="1" applyBorder="1"/>
    <xf numFmtId="37" fontId="0" fillId="0" borderId="15" xfId="0" applyFont="1" applyBorder="1"/>
    <xf numFmtId="37" fontId="0" fillId="0" borderId="6" xfId="0" applyFont="1" applyBorder="1" applyAlignment="1">
      <alignment horizontal="centerContinuous"/>
    </xf>
    <xf numFmtId="37" fontId="6" fillId="0" borderId="0" xfId="0" applyFont="1"/>
    <xf numFmtId="37" fontId="6" fillId="0" borderId="6" xfId="0" applyFont="1" applyBorder="1"/>
    <xf numFmtId="37" fontId="0" fillId="0" borderId="6" xfId="0" applyFont="1" applyBorder="1" applyProtection="1"/>
    <xf numFmtId="37" fontId="0" fillId="0" borderId="6" xfId="0" applyBorder="1" applyAlignment="1" applyProtection="1">
      <alignment horizontal="left"/>
    </xf>
    <xf numFmtId="37" fontId="0" fillId="0" borderId="6" xfId="0" applyBorder="1"/>
    <xf numFmtId="37" fontId="2" fillId="0" borderId="0" xfId="0" applyFont="1" applyProtection="1"/>
    <xf numFmtId="37" fontId="0" fillId="0" borderId="0" xfId="0" applyFont="1" applyBorder="1"/>
    <xf numFmtId="37" fontId="8" fillId="0" borderId="14" xfId="0" applyFont="1" applyBorder="1" applyAlignment="1">
      <alignment horizontal="center"/>
    </xf>
    <xf numFmtId="37" fontId="9" fillId="4" borderId="6" xfId="0" applyFont="1" applyFill="1" applyBorder="1" applyAlignment="1">
      <alignment horizontal="center"/>
    </xf>
    <xf numFmtId="37" fontId="5" fillId="0" borderId="0" xfId="0" applyFont="1" applyBorder="1" applyAlignment="1" applyProtection="1">
      <alignment horizontal="centerContinuous"/>
    </xf>
    <xf numFmtId="37" fontId="0" fillId="0" borderId="0" xfId="0" applyFont="1" applyBorder="1" applyAlignment="1" applyProtection="1">
      <alignment horizontal="centerContinuous"/>
    </xf>
    <xf numFmtId="9" fontId="0" fillId="0" borderId="3" xfId="0" applyNumberFormat="1" applyFont="1" applyBorder="1" applyAlignment="1" applyProtection="1">
      <alignment horizontal="right"/>
    </xf>
    <xf numFmtId="37" fontId="7" fillId="0" borderId="16" xfId="0" applyFont="1" applyBorder="1"/>
    <xf numFmtId="37" fontId="0" fillId="5" borderId="3" xfId="0" applyFont="1" applyFill="1" applyBorder="1" applyProtection="1"/>
    <xf numFmtId="37" fontId="0" fillId="5" borderId="4" xfId="0" applyFont="1" applyFill="1" applyBorder="1" applyProtection="1"/>
    <xf numFmtId="37" fontId="0" fillId="2" borderId="4" xfId="0" applyFont="1" applyFill="1" applyBorder="1" applyProtection="1"/>
    <xf numFmtId="37" fontId="0" fillId="3" borderId="1" xfId="0" applyFont="1" applyFill="1" applyBorder="1" applyProtection="1"/>
    <xf numFmtId="37" fontId="2" fillId="0" borderId="3" xfId="0" applyFont="1" applyBorder="1" applyAlignment="1" applyProtection="1">
      <alignment horizontal="centerContinuous"/>
    </xf>
    <xf numFmtId="37" fontId="2" fillId="0" borderId="4" xfId="0" applyFont="1" applyBorder="1" applyAlignment="1" applyProtection="1">
      <alignment horizontal="centerContinuous"/>
    </xf>
    <xf numFmtId="37" fontId="2" fillId="0" borderId="17" xfId="0" applyFont="1" applyBorder="1" applyAlignment="1" applyProtection="1">
      <alignment horizontal="center"/>
    </xf>
    <xf numFmtId="37" fontId="2" fillId="0" borderId="18" xfId="0" applyFont="1" applyFill="1" applyBorder="1" applyAlignment="1" applyProtection="1">
      <alignment horizontal="center"/>
    </xf>
    <xf numFmtId="37" fontId="2" fillId="0" borderId="18" xfId="0" applyFont="1" applyFill="1" applyBorder="1" applyAlignment="1">
      <alignment horizontal="center"/>
    </xf>
    <xf numFmtId="37" fontId="2" fillId="0" borderId="1" xfId="0" applyFont="1" applyBorder="1" applyAlignment="1" applyProtection="1">
      <alignment horizontal="center" wrapText="1"/>
    </xf>
    <xf numFmtId="37" fontId="2" fillId="0" borderId="3" xfId="0" applyFont="1" applyBorder="1" applyAlignment="1">
      <alignment horizontal="center" wrapText="1"/>
    </xf>
    <xf numFmtId="37" fontId="2" fillId="0" borderId="19" xfId="0" applyFont="1" applyBorder="1" applyAlignment="1" applyProtection="1">
      <alignment horizontal="center" wrapText="1"/>
    </xf>
    <xf numFmtId="37" fontId="2" fillId="0" borderId="20" xfId="0" applyFont="1" applyBorder="1" applyAlignment="1" applyProtection="1">
      <alignment horizontal="center" wrapText="1"/>
    </xf>
    <xf numFmtId="37" fontId="2" fillId="0" borderId="21" xfId="0" applyFont="1" applyBorder="1" applyAlignment="1" applyProtection="1">
      <alignment horizontal="centerContinuous"/>
    </xf>
    <xf numFmtId="37" fontId="2" fillId="0" borderId="22" xfId="0" applyFont="1" applyBorder="1" applyAlignment="1" applyProtection="1">
      <alignment horizontal="centerContinuous"/>
    </xf>
    <xf numFmtId="37" fontId="2" fillId="0" borderId="12" xfId="0" applyFont="1" applyBorder="1" applyAlignment="1" applyProtection="1">
      <alignment horizontal="center" wrapText="1"/>
    </xf>
    <xf numFmtId="37" fontId="2" fillId="0" borderId="16" xfId="0" applyFont="1" applyBorder="1" applyAlignment="1">
      <alignment horizontal="center" wrapText="1"/>
    </xf>
    <xf numFmtId="37" fontId="2" fillId="0" borderId="0" xfId="0" applyFont="1" applyAlignment="1" applyProtection="1">
      <alignment horizontal="right"/>
    </xf>
    <xf numFmtId="37" fontId="2" fillId="0" borderId="0" xfId="0" applyFont="1" applyAlignment="1" applyProtection="1">
      <alignment horizontal="centerContinuous"/>
    </xf>
    <xf numFmtId="37" fontId="0" fillId="0" borderId="0" xfId="0" applyFont="1" applyAlignment="1" applyProtection="1">
      <alignment horizontal="left"/>
    </xf>
    <xf numFmtId="37" fontId="0" fillId="3" borderId="1" xfId="0" applyFont="1" applyFill="1" applyBorder="1" applyAlignment="1" applyProtection="1">
      <alignment horizontal="center"/>
    </xf>
    <xf numFmtId="37" fontId="0" fillId="0" borderId="0" xfId="0" applyFont="1" applyBorder="1" applyAlignment="1" applyProtection="1">
      <alignment horizontal="center"/>
    </xf>
    <xf numFmtId="165" fontId="0" fillId="0" borderId="1" xfId="0" applyNumberFormat="1" applyFont="1" applyBorder="1" applyProtection="1"/>
    <xf numFmtId="166" fontId="0" fillId="0" borderId="1" xfId="0" applyNumberFormat="1" applyFont="1" applyBorder="1" applyAlignment="1" applyProtection="1">
      <alignment horizontal="right"/>
    </xf>
    <xf numFmtId="167" fontId="0" fillId="0" borderId="1" xfId="0" applyNumberFormat="1" applyFont="1" applyBorder="1" applyProtection="1"/>
    <xf numFmtId="166" fontId="0" fillId="0" borderId="0" xfId="0" applyNumberFormat="1" applyFont="1" applyProtection="1"/>
    <xf numFmtId="37" fontId="2" fillId="0" borderId="5" xfId="0" applyFont="1" applyBorder="1" applyAlignment="1" applyProtection="1">
      <alignment horizontal="center" wrapText="1"/>
    </xf>
    <xf numFmtId="37" fontId="0" fillId="0" borderId="15" xfId="0" applyFont="1" applyBorder="1" applyAlignment="1" applyProtection="1">
      <alignment horizontal="centerContinuous"/>
    </xf>
    <xf numFmtId="37" fontId="2" fillId="0" borderId="0" xfId="0" applyFont="1" applyBorder="1" applyAlignment="1" applyProtection="1">
      <alignment horizontal="centerContinuous"/>
    </xf>
    <xf numFmtId="37" fontId="0" fillId="0" borderId="6" xfId="0" applyFont="1" applyBorder="1" applyAlignment="1" applyProtection="1">
      <alignment horizontal="centerContinuous"/>
    </xf>
    <xf numFmtId="37" fontId="6" fillId="0" borderId="6" xfId="0" applyFont="1" applyBorder="1" applyAlignment="1" applyProtection="1"/>
    <xf numFmtId="37" fontId="13" fillId="0" borderId="1" xfId="0" applyFont="1" applyBorder="1" applyAlignment="1" applyProtection="1">
      <alignment horizontal="center" wrapText="1"/>
    </xf>
    <xf numFmtId="37" fontId="2" fillId="0" borderId="5" xfId="0" applyFont="1" applyBorder="1" applyAlignment="1" applyProtection="1">
      <alignment horizontal="centerContinuous"/>
    </xf>
    <xf numFmtId="37" fontId="0" fillId="0" borderId="3" xfId="0" applyBorder="1" applyProtection="1"/>
    <xf numFmtId="165" fontId="0" fillId="2" borderId="1" xfId="0" applyNumberFormat="1" applyFont="1" applyFill="1" applyBorder="1" applyProtection="1"/>
    <xf numFmtId="37" fontId="2" fillId="3" borderId="1" xfId="0" applyFont="1" applyFill="1" applyBorder="1" applyAlignment="1" applyProtection="1">
      <alignment horizontal="center"/>
    </xf>
    <xf numFmtId="37" fontId="0" fillId="3" borderId="1" xfId="0" applyFill="1" applyBorder="1" applyProtection="1"/>
    <xf numFmtId="37" fontId="0" fillId="0" borderId="21" xfId="0" applyFont="1" applyBorder="1" applyProtection="1"/>
    <xf numFmtId="37" fontId="0" fillId="0" borderId="15" xfId="0" applyFont="1" applyBorder="1" applyProtection="1"/>
    <xf numFmtId="37" fontId="0" fillId="0" borderId="22" xfId="0" applyFont="1" applyBorder="1" applyProtection="1"/>
    <xf numFmtId="37" fontId="0" fillId="0" borderId="22" xfId="0" applyFont="1" applyBorder="1"/>
    <xf numFmtId="37" fontId="6" fillId="0" borderId="0" xfId="0" applyFont="1" applyBorder="1"/>
    <xf numFmtId="37" fontId="6" fillId="0" borderId="0" xfId="0" applyFont="1" applyBorder="1" applyProtection="1"/>
    <xf numFmtId="164" fontId="0" fillId="0" borderId="1" xfId="0" applyNumberFormat="1" applyFont="1" applyBorder="1" applyAlignment="1" applyProtection="1">
      <alignment horizontal="center"/>
    </xf>
    <xf numFmtId="9" fontId="0" fillId="0" borderId="1" xfId="0" applyNumberFormat="1" applyBorder="1" applyAlignment="1" applyProtection="1">
      <alignment horizontal="left"/>
    </xf>
    <xf numFmtId="37" fontId="2" fillId="0" borderId="15" xfId="0" applyFont="1" applyBorder="1" applyAlignment="1">
      <alignment horizontal="centerContinuous"/>
    </xf>
    <xf numFmtId="37" fontId="2" fillId="0" borderId="22" xfId="0" applyFont="1" applyBorder="1" applyAlignment="1">
      <alignment horizontal="centerContinuous"/>
    </xf>
    <xf numFmtId="37" fontId="2" fillId="0" borderId="16" xfId="0" applyFont="1" applyBorder="1" applyAlignment="1">
      <alignment horizontal="center"/>
    </xf>
    <xf numFmtId="37" fontId="0" fillId="0" borderId="22" xfId="0" applyFont="1" applyBorder="1" applyAlignment="1" applyProtection="1">
      <alignment horizontal="centerContinuous"/>
    </xf>
    <xf numFmtId="37" fontId="2" fillId="0" borderId="21" xfId="0" applyFont="1" applyBorder="1" applyAlignment="1">
      <alignment horizontal="centerContinuous"/>
    </xf>
    <xf numFmtId="37" fontId="6" fillId="0" borderId="0" xfId="0" applyFont="1" applyAlignment="1" applyProtection="1">
      <alignment vertical="top"/>
    </xf>
    <xf numFmtId="37" fontId="0" fillId="0" borderId="21" xfId="0" applyBorder="1" applyProtection="1"/>
    <xf numFmtId="37" fontId="0" fillId="5" borderId="0" xfId="0" applyFont="1" applyFill="1" applyProtection="1"/>
    <xf numFmtId="37" fontId="0" fillId="3" borderId="11" xfId="0" applyFont="1" applyFill="1" applyBorder="1" applyProtection="1"/>
    <xf numFmtId="37" fontId="0" fillId="3" borderId="16" xfId="0" applyFont="1" applyFill="1" applyBorder="1" applyProtection="1"/>
    <xf numFmtId="37" fontId="6" fillId="0" borderId="21" xfId="0" applyFont="1" applyBorder="1" applyProtection="1"/>
    <xf numFmtId="37" fontId="0" fillId="3" borderId="13" xfId="0" applyFont="1" applyFill="1" applyBorder="1" applyAlignment="1" applyProtection="1">
      <alignment horizontal="center"/>
    </xf>
    <xf numFmtId="37" fontId="0" fillId="3" borderId="7" xfId="0" applyFont="1" applyFill="1" applyBorder="1" applyAlignment="1" applyProtection="1">
      <alignment horizontal="center"/>
    </xf>
    <xf numFmtId="37" fontId="3" fillId="0" borderId="0" xfId="0" applyFont="1" applyBorder="1" applyProtection="1"/>
    <xf numFmtId="37" fontId="2" fillId="0" borderId="0" xfId="0" applyFont="1" applyBorder="1" applyAlignment="1">
      <alignment horizontal="centerContinuous"/>
    </xf>
    <xf numFmtId="37" fontId="0" fillId="0" borderId="0" xfId="0" applyBorder="1" applyProtection="1"/>
    <xf numFmtId="37" fontId="0" fillId="0" borderId="0" xfId="0" applyAlignment="1">
      <alignment horizontal="left"/>
    </xf>
    <xf numFmtId="37" fontId="3" fillId="0" borderId="0" xfId="0" applyFont="1" applyAlignment="1" applyProtection="1">
      <alignment horizontal="left"/>
    </xf>
    <xf numFmtId="37" fontId="3" fillId="0" borderId="0" xfId="0" applyFont="1" applyAlignment="1">
      <alignment horizontal="centerContinuous"/>
    </xf>
    <xf numFmtId="37" fontId="3" fillId="0" borderId="2" xfId="0" applyFont="1" applyBorder="1" applyProtection="1"/>
    <xf numFmtId="37" fontId="3" fillId="0" borderId="0" xfId="0" applyFont="1" applyAlignment="1" applyProtection="1">
      <alignment horizontal="right"/>
    </xf>
    <xf numFmtId="37" fontId="2" fillId="0" borderId="4" xfId="0" applyFont="1" applyBorder="1" applyAlignment="1" applyProtection="1">
      <alignment horizontal="centerContinuous" vertical="top"/>
    </xf>
    <xf numFmtId="37" fontId="2" fillId="0" borderId="5" xfId="0" applyFont="1" applyBorder="1" applyAlignment="1" applyProtection="1">
      <alignment horizontal="centerContinuous" vertical="top"/>
    </xf>
    <xf numFmtId="37" fontId="6" fillId="0" borderId="6" xfId="0" applyFont="1" applyBorder="1" applyAlignment="1" applyProtection="1">
      <alignment vertical="top"/>
    </xf>
    <xf numFmtId="37" fontId="0" fillId="3" borderId="3" xfId="0" applyFill="1" applyBorder="1" applyAlignment="1" applyProtection="1">
      <alignment horizontal="left"/>
    </xf>
    <xf numFmtId="37" fontId="4" fillId="3" borderId="3" xfId="0" applyFont="1" applyFill="1" applyBorder="1" applyProtection="1"/>
    <xf numFmtId="37" fontId="0" fillId="0" borderId="6" xfId="0" applyFont="1" applyBorder="1" applyAlignment="1" applyProtection="1">
      <alignment horizontal="center"/>
    </xf>
    <xf numFmtId="37" fontId="0" fillId="3" borderId="3" xfId="0" applyFill="1" applyBorder="1" applyProtection="1"/>
    <xf numFmtId="37" fontId="0" fillId="5" borderId="21" xfId="0" applyFont="1" applyFill="1" applyBorder="1" applyAlignment="1" applyProtection="1">
      <alignment horizontal="right"/>
    </xf>
    <xf numFmtId="37" fontId="2" fillId="0" borderId="15" xfId="0" applyFont="1" applyBorder="1" applyAlignment="1" applyProtection="1">
      <alignment horizontal="centerContinuous"/>
    </xf>
    <xf numFmtId="37" fontId="2" fillId="0" borderId="22" xfId="0" applyFont="1" applyBorder="1" applyAlignment="1" applyProtection="1">
      <alignment horizontal="centerContinuous" wrapText="1"/>
    </xf>
    <xf numFmtId="37" fontId="0" fillId="0" borderId="5" xfId="0" applyFont="1" applyBorder="1" applyAlignment="1" applyProtection="1">
      <alignment horizontal="center"/>
    </xf>
    <xf numFmtId="37" fontId="6" fillId="0" borderId="22" xfId="0" applyFont="1" applyBorder="1" applyProtection="1"/>
    <xf numFmtId="37" fontId="2" fillId="0" borderId="0" xfId="0" applyFont="1" applyBorder="1" applyAlignment="1" applyProtection="1">
      <alignment horizontal="center"/>
    </xf>
    <xf numFmtId="37" fontId="6" fillId="0" borderId="21" xfId="0" applyFont="1" applyBorder="1"/>
    <xf numFmtId="37" fontId="0" fillId="0" borderId="11" xfId="0" applyFont="1" applyBorder="1" applyProtection="1"/>
    <xf numFmtId="37" fontId="0" fillId="0" borderId="2" xfId="0" applyBorder="1" applyProtection="1"/>
    <xf numFmtId="37" fontId="0" fillId="0" borderId="23" xfId="0" applyFont="1" applyBorder="1"/>
    <xf numFmtId="37" fontId="7" fillId="0" borderId="0" xfId="0" applyFont="1" applyBorder="1"/>
    <xf numFmtId="37" fontId="0" fillId="0" borderId="0" xfId="0" applyBorder="1"/>
    <xf numFmtId="37" fontId="0" fillId="0" borderId="17" xfId="0" applyFont="1" applyBorder="1"/>
    <xf numFmtId="37" fontId="0" fillId="0" borderId="0" xfId="0" applyBorder="1" applyAlignment="1" applyProtection="1">
      <alignment horizontal="left"/>
    </xf>
    <xf numFmtId="37" fontId="0" fillId="5" borderId="20" xfId="0" applyFont="1" applyFill="1" applyBorder="1"/>
    <xf numFmtId="37" fontId="0" fillId="5" borderId="16" xfId="0" applyFill="1" applyBorder="1"/>
    <xf numFmtId="37" fontId="2" fillId="0" borderId="3" xfId="0" applyFont="1" applyBorder="1" applyAlignment="1" applyProtection="1">
      <alignment horizontal="center" wrapText="1"/>
    </xf>
    <xf numFmtId="37" fontId="2" fillId="0" borderId="3" xfId="0" applyFont="1" applyFill="1" applyBorder="1" applyAlignment="1" applyProtection="1">
      <alignment horizontal="centerContinuous"/>
    </xf>
    <xf numFmtId="37" fontId="2" fillId="0" borderId="1" xfId="0" applyFont="1" applyFill="1" applyBorder="1" applyAlignment="1" applyProtection="1">
      <alignment horizontal="center" wrapText="1"/>
    </xf>
    <xf numFmtId="37" fontId="0" fillId="0" borderId="0" xfId="0" applyFont="1" applyFill="1"/>
    <xf numFmtId="37" fontId="0" fillId="5" borderId="16" xfId="0" applyFont="1" applyFill="1" applyBorder="1"/>
    <xf numFmtId="37" fontId="0" fillId="5" borderId="1" xfId="0" applyFont="1" applyFill="1" applyBorder="1" applyProtection="1"/>
    <xf numFmtId="37" fontId="0" fillId="0" borderId="3" xfId="0" applyFont="1" applyFill="1" applyBorder="1" applyProtection="1"/>
    <xf numFmtId="37" fontId="0" fillId="0" borderId="24" xfId="0" applyFont="1" applyFill="1" applyBorder="1" applyProtection="1"/>
    <xf numFmtId="37" fontId="0" fillId="0" borderId="3" xfId="0" applyFill="1" applyBorder="1" applyProtection="1"/>
    <xf numFmtId="37" fontId="0" fillId="0" borderId="4" xfId="0" applyFont="1" applyFill="1" applyBorder="1" applyProtection="1"/>
    <xf numFmtId="37" fontId="0" fillId="0" borderId="4" xfId="0" applyFont="1" applyFill="1" applyBorder="1" applyAlignment="1" applyProtection="1">
      <alignment horizontal="centerContinuous"/>
    </xf>
    <xf numFmtId="37" fontId="0" fillId="5" borderId="7" xfId="0" applyFont="1" applyFill="1" applyBorder="1" applyProtection="1"/>
    <xf numFmtId="37" fontId="0" fillId="5" borderId="23" xfId="0" applyFont="1" applyFill="1" applyBorder="1" applyProtection="1"/>
    <xf numFmtId="5" fontId="0" fillId="3" borderId="1" xfId="0" applyNumberFormat="1" applyFont="1" applyFill="1" applyBorder="1" applyAlignment="1" applyProtection="1"/>
    <xf numFmtId="42" fontId="0" fillId="3" borderId="1" xfId="0" applyNumberFormat="1" applyFont="1" applyFill="1" applyBorder="1" applyProtection="1"/>
    <xf numFmtId="9" fontId="0" fillId="0" borderId="16" xfId="0" applyNumberFormat="1" applyBorder="1" applyAlignment="1">
      <alignment horizontal="center"/>
    </xf>
    <xf numFmtId="37" fontId="12" fillId="0" borderId="20" xfId="0" applyFont="1" applyBorder="1" applyAlignment="1" applyProtection="1">
      <alignment horizontal="center" wrapText="1"/>
    </xf>
    <xf numFmtId="42" fontId="0" fillId="6" borderId="1" xfId="0" applyNumberFormat="1" applyFont="1" applyFill="1" applyBorder="1" applyProtection="1"/>
    <xf numFmtId="9" fontId="0" fillId="0" borderId="1" xfId="0" applyNumberFormat="1" applyBorder="1" applyAlignment="1" applyProtection="1">
      <alignment horizontal="right"/>
    </xf>
    <xf numFmtId="42" fontId="0" fillId="6" borderId="13" xfId="0" applyNumberFormat="1" applyFont="1" applyFill="1" applyBorder="1" applyAlignment="1" applyProtection="1">
      <alignment horizontal="right"/>
    </xf>
    <xf numFmtId="42" fontId="0" fillId="7" borderId="2" xfId="0" applyNumberFormat="1" applyFont="1" applyFill="1" applyBorder="1" applyProtection="1"/>
    <xf numFmtId="42" fontId="0" fillId="7" borderId="1" xfId="0" applyNumberFormat="1" applyFont="1" applyFill="1" applyBorder="1" applyProtection="1"/>
    <xf numFmtId="42" fontId="0" fillId="7" borderId="5" xfId="0" applyNumberFormat="1" applyFont="1" applyFill="1" applyBorder="1" applyProtection="1"/>
    <xf numFmtId="41" fontId="0" fillId="3" borderId="1" xfId="0" applyNumberFormat="1" applyFont="1" applyFill="1" applyBorder="1" applyProtection="1"/>
    <xf numFmtId="10" fontId="2" fillId="0" borderId="6" xfId="0" applyNumberFormat="1" applyFont="1" applyBorder="1" applyAlignment="1" applyProtection="1">
      <alignment horizontal="right"/>
    </xf>
    <xf numFmtId="42" fontId="0" fillId="0" borderId="2" xfId="0" applyNumberFormat="1" applyFont="1" applyBorder="1" applyProtection="1"/>
    <xf numFmtId="10" fontId="0" fillId="0" borderId="1" xfId="0" applyNumberFormat="1" applyFont="1" applyBorder="1" applyAlignment="1" applyProtection="1">
      <alignment horizontal="right"/>
    </xf>
    <xf numFmtId="42" fontId="0" fillId="8" borderId="2" xfId="0" applyNumberFormat="1" applyFill="1" applyBorder="1" applyProtection="1"/>
    <xf numFmtId="10" fontId="3" fillId="7" borderId="2" xfId="0" applyNumberFormat="1" applyFont="1" applyFill="1" applyBorder="1" applyProtection="1"/>
    <xf numFmtId="39" fontId="0" fillId="3" borderId="13" xfId="0" applyNumberFormat="1" applyFont="1" applyFill="1" applyBorder="1" applyAlignment="1" applyProtection="1">
      <alignment horizontal="center"/>
    </xf>
    <xf numFmtId="39" fontId="0" fillId="3" borderId="1" xfId="0" applyNumberFormat="1" applyFont="1" applyFill="1" applyBorder="1" applyProtection="1"/>
    <xf numFmtId="1" fontId="0" fillId="0" borderId="2" xfId="0" applyNumberFormat="1" applyFont="1" applyBorder="1" applyProtection="1"/>
    <xf numFmtId="42" fontId="0" fillId="3" borderId="1" xfId="0" applyNumberFormat="1" applyFill="1" applyBorder="1" applyProtection="1"/>
    <xf numFmtId="166" fontId="0" fillId="0" borderId="1" xfId="0" applyNumberFormat="1" applyBorder="1" applyAlignment="1" applyProtection="1">
      <alignment horizontal="right"/>
    </xf>
    <xf numFmtId="37" fontId="0" fillId="7" borderId="2" xfId="0" applyNumberFormat="1" applyFont="1" applyFill="1" applyBorder="1" applyAlignment="1" applyProtection="1">
      <alignment horizontal="right"/>
    </xf>
    <xf numFmtId="37" fontId="0" fillId="7" borderId="1" xfId="0" applyNumberFormat="1" applyFont="1" applyFill="1" applyBorder="1" applyProtection="1"/>
    <xf numFmtId="37" fontId="0" fillId="6" borderId="1" xfId="0" applyNumberFormat="1" applyFont="1" applyFill="1" applyBorder="1" applyProtection="1"/>
    <xf numFmtId="37" fontId="0" fillId="7" borderId="1" xfId="2" applyNumberFormat="1" applyFont="1" applyFill="1" applyBorder="1" applyProtection="1"/>
    <xf numFmtId="37" fontId="0" fillId="7" borderId="16" xfId="0" applyNumberFormat="1" applyFill="1" applyBorder="1" applyAlignment="1">
      <alignment horizontal="right"/>
    </xf>
    <xf numFmtId="3" fontId="0" fillId="7" borderId="1" xfId="0" applyNumberFormat="1" applyFont="1" applyFill="1" applyBorder="1" applyProtection="1"/>
    <xf numFmtId="168" fontId="0" fillId="7" borderId="25" xfId="0" applyNumberFormat="1" applyFont="1" applyFill="1" applyBorder="1" applyProtection="1"/>
    <xf numFmtId="168" fontId="0" fillId="7" borderId="1" xfId="0" applyNumberFormat="1" applyFont="1" applyFill="1" applyBorder="1" applyProtection="1"/>
    <xf numFmtId="41" fontId="0" fillId="3" borderId="1" xfId="0" applyNumberFormat="1" applyFill="1" applyBorder="1" applyProtection="1"/>
    <xf numFmtId="169" fontId="0" fillId="7" borderId="1" xfId="0" applyNumberFormat="1" applyFont="1" applyFill="1" applyBorder="1" applyProtection="1"/>
    <xf numFmtId="168" fontId="0" fillId="7" borderId="5" xfId="0" applyNumberFormat="1" applyFont="1" applyFill="1" applyBorder="1" applyProtection="1"/>
    <xf numFmtId="168" fontId="3" fillId="7" borderId="1" xfId="0" applyNumberFormat="1" applyFont="1" applyFill="1" applyBorder="1" applyProtection="1"/>
    <xf numFmtId="168" fontId="3" fillId="7" borderId="1" xfId="0" applyNumberFormat="1" applyFont="1" applyFill="1" applyBorder="1" applyAlignment="1" applyProtection="1">
      <alignment horizontal="right"/>
    </xf>
    <xf numFmtId="168" fontId="0" fillId="7" borderId="2" xfId="0" applyNumberFormat="1" applyFont="1" applyFill="1" applyBorder="1" applyProtection="1"/>
    <xf numFmtId="168" fontId="0" fillId="6" borderId="1" xfId="0" applyNumberFormat="1" applyFont="1" applyFill="1" applyBorder="1" applyProtection="1"/>
    <xf numFmtId="168" fontId="0" fillId="7" borderId="1" xfId="0" applyNumberFormat="1" applyFont="1" applyFill="1" applyBorder="1" applyAlignment="1" applyProtection="1">
      <alignment horizontal="right"/>
    </xf>
    <xf numFmtId="169" fontId="0" fillId="6" borderId="1" xfId="0" applyNumberFormat="1" applyFont="1" applyFill="1" applyBorder="1" applyProtection="1"/>
    <xf numFmtId="170" fontId="0" fillId="6" borderId="1" xfId="0" applyNumberFormat="1" applyFont="1" applyFill="1" applyBorder="1" applyProtection="1"/>
    <xf numFmtId="168" fontId="0" fillId="7" borderId="1" xfId="2" applyNumberFormat="1" applyFont="1" applyFill="1" applyBorder="1" applyProtection="1"/>
    <xf numFmtId="168" fontId="0" fillId="7" borderId="1" xfId="2" applyNumberFormat="1" applyFont="1" applyFill="1" applyBorder="1" applyAlignment="1" applyProtection="1">
      <alignment horizontal="left"/>
    </xf>
    <xf numFmtId="168" fontId="0" fillId="7" borderId="16" xfId="0" applyNumberFormat="1" applyFill="1" applyBorder="1" applyAlignment="1">
      <alignment horizontal="right"/>
    </xf>
    <xf numFmtId="168" fontId="0" fillId="7" borderId="16" xfId="2" applyNumberFormat="1" applyFont="1" applyFill="1" applyBorder="1" applyAlignment="1">
      <alignment horizontal="right"/>
    </xf>
    <xf numFmtId="170" fontId="0" fillId="7" borderId="1" xfId="0" applyNumberFormat="1" applyFont="1" applyFill="1" applyBorder="1" applyAlignment="1" applyProtection="1">
      <alignment horizontal="right"/>
    </xf>
    <xf numFmtId="171" fontId="0" fillId="0" borderId="1" xfId="0" applyNumberFormat="1" applyBorder="1" applyAlignment="1" applyProtection="1">
      <alignment horizontal="right"/>
    </xf>
    <xf numFmtId="171" fontId="0" fillId="0" borderId="1" xfId="0" applyNumberFormat="1" applyFont="1" applyBorder="1" applyAlignment="1" applyProtection="1">
      <alignment horizontal="right"/>
    </xf>
    <xf numFmtId="171" fontId="0" fillId="0" borderId="26" xfId="0" applyNumberFormat="1" applyFont="1" applyBorder="1" applyAlignment="1" applyProtection="1">
      <alignment horizontal="right"/>
    </xf>
    <xf numFmtId="168" fontId="0" fillId="6" borderId="13" xfId="0" applyNumberFormat="1" applyFont="1" applyFill="1" applyBorder="1" applyProtection="1"/>
    <xf numFmtId="168" fontId="0" fillId="6" borderId="1" xfId="0" applyNumberFormat="1" applyFont="1" applyFill="1" applyBorder="1" applyAlignment="1" applyProtection="1">
      <alignment horizontal="right"/>
    </xf>
    <xf numFmtId="168" fontId="0" fillId="6" borderId="16" xfId="0" applyNumberFormat="1" applyFont="1" applyFill="1" applyBorder="1" applyAlignment="1" applyProtection="1">
      <alignment horizontal="right"/>
    </xf>
    <xf numFmtId="168" fontId="0" fillId="6" borderId="13" xfId="0" applyNumberFormat="1" applyFont="1" applyFill="1" applyBorder="1" applyAlignment="1" applyProtection="1">
      <alignment horizontal="right"/>
    </xf>
    <xf numFmtId="168" fontId="0" fillId="7" borderId="16" xfId="0" applyNumberFormat="1" applyFont="1" applyFill="1" applyBorder="1" applyAlignment="1" applyProtection="1">
      <alignment horizontal="right"/>
    </xf>
    <xf numFmtId="168" fontId="0" fillId="7" borderId="8" xfId="0" applyNumberFormat="1" applyFont="1" applyFill="1" applyBorder="1" applyProtection="1"/>
    <xf numFmtId="169" fontId="0" fillId="7" borderId="1" xfId="0" applyNumberFormat="1" applyFont="1" applyFill="1" applyBorder="1" applyAlignment="1" applyProtection="1">
      <alignment horizontal="right"/>
    </xf>
    <xf numFmtId="172" fontId="0" fillId="7" borderId="1" xfId="0" applyNumberFormat="1" applyFont="1" applyFill="1" applyBorder="1" applyProtection="1"/>
    <xf numFmtId="168" fontId="0" fillId="7" borderId="3" xfId="0" applyNumberFormat="1" applyFill="1" applyBorder="1" applyProtection="1"/>
    <xf numFmtId="37" fontId="0" fillId="7" borderId="1" xfId="0" applyNumberFormat="1" applyFont="1" applyFill="1" applyBorder="1" applyAlignment="1" applyProtection="1">
      <alignment horizontal="right"/>
    </xf>
    <xf numFmtId="169" fontId="0" fillId="7" borderId="5" xfId="0" applyNumberFormat="1" applyFont="1" applyFill="1" applyBorder="1" applyProtection="1"/>
    <xf numFmtId="37" fontId="0" fillId="5" borderId="19" xfId="0" applyFont="1" applyFill="1" applyBorder="1" applyProtection="1"/>
    <xf numFmtId="37" fontId="2" fillId="5" borderId="23" xfId="0" applyFont="1" applyFill="1" applyBorder="1" applyAlignment="1" applyProtection="1">
      <alignment horizontal="center" wrapText="1"/>
    </xf>
    <xf numFmtId="37" fontId="0" fillId="5" borderId="27" xfId="0" applyFont="1" applyFill="1" applyBorder="1" applyProtection="1"/>
    <xf numFmtId="37" fontId="0" fillId="5" borderId="23" xfId="0" applyNumberFormat="1" applyFont="1" applyFill="1" applyBorder="1" applyProtection="1"/>
    <xf numFmtId="37" fontId="0" fillId="5" borderId="28" xfId="0" applyFont="1" applyFill="1" applyBorder="1" applyProtection="1"/>
    <xf numFmtId="37" fontId="0" fillId="0" borderId="16" xfId="0" applyFont="1" applyBorder="1"/>
    <xf numFmtId="168" fontId="0" fillId="7" borderId="29" xfId="0" applyNumberFormat="1" applyFont="1" applyFill="1" applyBorder="1"/>
    <xf numFmtId="37" fontId="0" fillId="5" borderId="21" xfId="0" applyFont="1" applyFill="1" applyBorder="1"/>
    <xf numFmtId="168" fontId="0" fillId="7" borderId="30" xfId="0" applyNumberFormat="1" applyFont="1" applyFill="1" applyBorder="1"/>
    <xf numFmtId="37" fontId="0" fillId="5" borderId="22" xfId="0" applyFont="1" applyFill="1" applyBorder="1"/>
    <xf numFmtId="37" fontId="0" fillId="7" borderId="1" xfId="0" applyFont="1" applyFill="1" applyBorder="1" applyProtection="1"/>
    <xf numFmtId="43" fontId="0" fillId="7" borderId="5" xfId="0" applyNumberFormat="1" applyFont="1" applyFill="1" applyBorder="1" applyProtection="1"/>
    <xf numFmtId="37" fontId="0" fillId="0" borderId="16" xfId="0" applyBorder="1"/>
    <xf numFmtId="37" fontId="0" fillId="0" borderId="1" xfId="0" applyBorder="1" applyProtection="1"/>
    <xf numFmtId="37" fontId="0" fillId="7" borderId="16" xfId="0" applyFill="1" applyBorder="1"/>
    <xf numFmtId="165" fontId="0" fillId="2" borderId="3" xfId="0" applyNumberFormat="1" applyFont="1" applyFill="1" applyBorder="1" applyAlignment="1" applyProtection="1"/>
    <xf numFmtId="165" fontId="0" fillId="2" borderId="4" xfId="0" applyNumberFormat="1" applyFont="1" applyFill="1" applyBorder="1" applyAlignment="1" applyProtection="1"/>
    <xf numFmtId="165" fontId="0" fillId="2" borderId="5" xfId="0" applyNumberFormat="1" applyFont="1" applyFill="1" applyBorder="1" applyAlignment="1" applyProtection="1"/>
    <xf numFmtId="37" fontId="0" fillId="0" borderId="4" xfId="0" applyBorder="1" applyProtection="1"/>
    <xf numFmtId="174" fontId="0" fillId="0" borderId="0" xfId="0" applyNumberFormat="1" applyFont="1" applyAlignment="1" applyProtection="1">
      <alignment horizontal="center"/>
    </xf>
    <xf numFmtId="5" fontId="0" fillId="0" borderId="8" xfId="0" applyNumberFormat="1" applyFont="1" applyBorder="1" applyAlignment="1" applyProtection="1">
      <alignment horizontal="center"/>
    </xf>
    <xf numFmtId="37" fontId="0" fillId="0" borderId="1" xfId="0" applyFont="1" applyBorder="1" applyAlignment="1" applyProtection="1">
      <alignment horizontal="center"/>
    </xf>
    <xf numFmtId="169" fontId="0" fillId="7" borderId="8" xfId="0" applyNumberFormat="1" applyFont="1" applyFill="1" applyBorder="1" applyAlignment="1" applyProtection="1">
      <alignment horizontal="center"/>
    </xf>
    <xf numFmtId="168" fontId="0" fillId="7" borderId="8" xfId="0" applyNumberFormat="1" applyFont="1" applyFill="1" applyBorder="1" applyAlignment="1" applyProtection="1">
      <alignment horizontal="center"/>
    </xf>
    <xf numFmtId="168" fontId="0" fillId="7" borderId="1" xfId="0" applyNumberFormat="1" applyFont="1" applyFill="1" applyBorder="1" applyAlignment="1" applyProtection="1">
      <alignment horizontal="center"/>
    </xf>
    <xf numFmtId="37" fontId="0" fillId="0" borderId="8" xfId="0" applyFont="1" applyBorder="1" applyAlignment="1" applyProtection="1">
      <alignment horizontal="center"/>
    </xf>
    <xf numFmtId="37" fontId="0" fillId="7" borderId="1" xfId="0" applyNumberFormat="1" applyFont="1" applyFill="1" applyBorder="1" applyAlignment="1" applyProtection="1">
      <alignment horizontal="center"/>
    </xf>
    <xf numFmtId="174" fontId="0" fillId="0" borderId="8" xfId="0" applyNumberFormat="1" applyFont="1" applyBorder="1" applyAlignment="1" applyProtection="1">
      <alignment horizontal="left"/>
    </xf>
    <xf numFmtId="174" fontId="0" fillId="0" borderId="1" xfId="0" applyNumberFormat="1" applyFont="1" applyBorder="1" applyAlignment="1" applyProtection="1">
      <alignment horizontal="left"/>
    </xf>
    <xf numFmtId="175" fontId="0" fillId="0" borderId="8" xfId="0" applyNumberFormat="1" applyFont="1" applyBorder="1" applyAlignment="1" applyProtection="1">
      <alignment horizontal="left"/>
    </xf>
    <xf numFmtId="175" fontId="0" fillId="0" borderId="1" xfId="0" applyNumberFormat="1" applyFont="1" applyBorder="1" applyAlignment="1" applyProtection="1">
      <alignment horizontal="left"/>
    </xf>
    <xf numFmtId="1" fontId="0" fillId="7" borderId="2" xfId="0" applyNumberFormat="1" applyFont="1" applyFill="1" applyBorder="1" applyAlignment="1" applyProtection="1">
      <alignment horizontal="right"/>
    </xf>
    <xf numFmtId="37" fontId="0" fillId="0" borderId="0" xfId="0" applyNumberFormat="1" applyFont="1" applyFill="1" applyBorder="1" applyAlignment="1" applyProtection="1">
      <alignment horizontal="right"/>
    </xf>
    <xf numFmtId="37" fontId="0" fillId="7" borderId="6" xfId="0" applyFont="1" applyFill="1" applyBorder="1"/>
    <xf numFmtId="37" fontId="0" fillId="7" borderId="16" xfId="0" applyFont="1" applyFill="1" applyBorder="1" applyProtection="1"/>
    <xf numFmtId="37" fontId="0" fillId="7" borderId="16" xfId="0" applyNumberFormat="1" applyFont="1" applyFill="1" applyBorder="1" applyProtection="1"/>
    <xf numFmtId="37" fontId="0" fillId="9" borderId="1" xfId="0" applyFont="1" applyFill="1" applyBorder="1" applyProtection="1"/>
    <xf numFmtId="37" fontId="0" fillId="6" borderId="26" xfId="0" applyNumberFormat="1" applyFont="1" applyFill="1" applyBorder="1" applyProtection="1"/>
    <xf numFmtId="168" fontId="0" fillId="7" borderId="31" xfId="0" applyNumberFormat="1" applyFont="1" applyFill="1" applyBorder="1" applyProtection="1"/>
    <xf numFmtId="168" fontId="0" fillId="7" borderId="32" xfId="0" applyNumberFormat="1" applyFont="1" applyFill="1" applyBorder="1" applyProtection="1"/>
    <xf numFmtId="42" fontId="0" fillId="9" borderId="1" xfId="0" applyNumberFormat="1" applyFont="1" applyFill="1" applyBorder="1" applyProtection="1"/>
    <xf numFmtId="37" fontId="0" fillId="5" borderId="26" xfId="0" applyFont="1" applyFill="1" applyBorder="1" applyProtection="1"/>
    <xf numFmtId="10" fontId="0" fillId="7" borderId="1" xfId="5" applyNumberFormat="1" applyFont="1" applyFill="1" applyBorder="1" applyAlignment="1" applyProtection="1">
      <alignment horizontal="right"/>
    </xf>
    <xf numFmtId="37" fontId="0" fillId="0" borderId="1" xfId="0" applyBorder="1" applyAlignment="1" applyProtection="1">
      <alignment horizontal="center"/>
    </xf>
    <xf numFmtId="37" fontId="0" fillId="7" borderId="1" xfId="0" applyFont="1" applyFill="1" applyBorder="1" applyAlignment="1" applyProtection="1">
      <alignment horizontal="right"/>
    </xf>
    <xf numFmtId="37" fontId="0" fillId="5" borderId="1" xfId="0" applyFont="1" applyFill="1" applyBorder="1" applyAlignment="1" applyProtection="1">
      <alignment horizontal="right"/>
    </xf>
    <xf numFmtId="37" fontId="0" fillId="5" borderId="26" xfId="0" applyFont="1" applyFill="1" applyBorder="1" applyAlignment="1" applyProtection="1">
      <alignment horizontal="right"/>
    </xf>
    <xf numFmtId="37" fontId="0" fillId="0" borderId="0" xfId="0" applyAlignment="1">
      <alignment wrapText="1"/>
    </xf>
    <xf numFmtId="0" fontId="0" fillId="0" borderId="0" xfId="0" applyNumberFormat="1" applyFont="1" applyBorder="1" applyProtection="1"/>
    <xf numFmtId="42" fontId="0" fillId="7" borderId="2" xfId="0" applyNumberFormat="1" applyFont="1" applyFill="1" applyBorder="1" applyAlignment="1" applyProtection="1">
      <alignment horizontal="left"/>
    </xf>
    <xf numFmtId="5" fontId="0" fillId="0" borderId="0" xfId="0" applyNumberFormat="1" applyFont="1" applyFill="1" applyBorder="1" applyAlignment="1" applyProtection="1">
      <alignment horizontal="left"/>
    </xf>
    <xf numFmtId="37" fontId="6" fillId="0" borderId="0" xfId="0" applyFont="1" applyFill="1" applyAlignment="1">
      <alignment horizontal="left"/>
    </xf>
    <xf numFmtId="168" fontId="0" fillId="7" borderId="22" xfId="0" applyNumberFormat="1" applyFill="1" applyBorder="1" applyAlignment="1">
      <alignment horizontal="right"/>
    </xf>
    <xf numFmtId="37" fontId="0" fillId="7" borderId="22" xfId="0" applyNumberFormat="1" applyFill="1" applyBorder="1" applyAlignment="1">
      <alignment horizontal="right"/>
    </xf>
    <xf numFmtId="9" fontId="0" fillId="0" borderId="22" xfId="0" applyNumberFormat="1" applyBorder="1" applyAlignment="1">
      <alignment horizontal="center"/>
    </xf>
    <xf numFmtId="168" fontId="0" fillId="7" borderId="22" xfId="2" applyNumberFormat="1" applyFont="1" applyFill="1" applyBorder="1" applyAlignment="1">
      <alignment horizontal="right"/>
    </xf>
    <xf numFmtId="37" fontId="0" fillId="0" borderId="21" xfId="0" applyBorder="1"/>
    <xf numFmtId="37" fontId="0" fillId="0" borderId="22" xfId="0" applyBorder="1"/>
    <xf numFmtId="9" fontId="0" fillId="0" borderId="1" xfId="0" applyNumberFormat="1" applyFill="1" applyBorder="1" applyAlignment="1" applyProtection="1">
      <alignment horizontal="right"/>
    </xf>
    <xf numFmtId="37" fontId="6" fillId="0" borderId="0" xfId="0" applyFont="1" applyFill="1" applyBorder="1" applyProtection="1"/>
    <xf numFmtId="37" fontId="15" fillId="0" borderId="0" xfId="0" applyFont="1"/>
    <xf numFmtId="37" fontId="16" fillId="0" borderId="0" xfId="0" applyFont="1"/>
    <xf numFmtId="37" fontId="16" fillId="0" borderId="21" xfId="0" applyFont="1" applyBorder="1"/>
    <xf numFmtId="37" fontId="16" fillId="0" borderId="15" xfId="0" applyFont="1" applyBorder="1"/>
    <xf numFmtId="37" fontId="16" fillId="0" borderId="22" xfId="0" applyFont="1" applyBorder="1"/>
    <xf numFmtId="37" fontId="16" fillId="0" borderId="0" xfId="0" applyFont="1" applyBorder="1"/>
    <xf numFmtId="37" fontId="0" fillId="0" borderId="0" xfId="0" applyAlignment="1">
      <alignment horizontal="right"/>
    </xf>
    <xf numFmtId="37" fontId="0" fillId="0" borderId="17" xfId="0" applyBorder="1"/>
    <xf numFmtId="37" fontId="16" fillId="0" borderId="14" xfId="0" applyFont="1" applyBorder="1"/>
    <xf numFmtId="37" fontId="0" fillId="0" borderId="23" xfId="0" applyBorder="1"/>
    <xf numFmtId="37" fontId="16" fillId="0" borderId="6" xfId="0" applyFont="1" applyBorder="1"/>
    <xf numFmtId="37" fontId="0" fillId="0" borderId="19" xfId="0" applyBorder="1"/>
    <xf numFmtId="37" fontId="10" fillId="0" borderId="33" xfId="0" applyFont="1" applyBorder="1" applyAlignment="1">
      <alignment horizontal="center" vertical="center" wrapText="1"/>
    </xf>
    <xf numFmtId="37" fontId="0" fillId="0" borderId="14" xfId="0" applyBorder="1"/>
    <xf numFmtId="37" fontId="0" fillId="0" borderId="34" xfId="0" applyBorder="1"/>
    <xf numFmtId="37" fontId="0" fillId="0" borderId="27" xfId="0" applyBorder="1"/>
    <xf numFmtId="37" fontId="0" fillId="0" borderId="28" xfId="0" applyBorder="1"/>
    <xf numFmtId="37" fontId="10" fillId="0" borderId="0" xfId="0" applyFont="1" applyBorder="1" applyAlignment="1">
      <alignment horizontal="center" vertical="center" wrapText="1"/>
    </xf>
    <xf numFmtId="37" fontId="2" fillId="0" borderId="5" xfId="0" applyFont="1" applyBorder="1" applyAlignment="1" applyProtection="1">
      <alignment horizontal="centerContinuous" wrapText="1"/>
    </xf>
    <xf numFmtId="37" fontId="0" fillId="0" borderId="0" xfId="0" applyAlignment="1"/>
    <xf numFmtId="37" fontId="0" fillId="0" borderId="0" xfId="0" applyFill="1" applyProtection="1"/>
    <xf numFmtId="37" fontId="0" fillId="0" borderId="0" xfId="0" applyFont="1" applyFill="1" applyProtection="1"/>
    <xf numFmtId="42" fontId="0" fillId="0" borderId="16" xfId="0" applyNumberFormat="1" applyFont="1" applyFill="1" applyBorder="1" applyProtection="1"/>
    <xf numFmtId="42" fontId="0" fillId="0" borderId="16" xfId="0" applyNumberFormat="1" applyFill="1" applyBorder="1" applyProtection="1"/>
    <xf numFmtId="37" fontId="0" fillId="0" borderId="5" xfId="0" applyFont="1" applyFill="1" applyBorder="1" applyProtection="1"/>
    <xf numFmtId="37" fontId="20" fillId="0" borderId="0" xfId="0" applyFont="1" applyProtection="1"/>
    <xf numFmtId="37" fontId="15" fillId="0" borderId="21" xfId="0" applyFont="1" applyBorder="1"/>
    <xf numFmtId="37" fontId="0" fillId="0" borderId="15" xfId="0" applyBorder="1" applyProtection="1"/>
    <xf numFmtId="39" fontId="0" fillId="7" borderId="1" xfId="0" applyNumberFormat="1" applyFont="1" applyFill="1" applyBorder="1" applyProtection="1"/>
    <xf numFmtId="9" fontId="0" fillId="0" borderId="0" xfId="5" applyFont="1"/>
    <xf numFmtId="37" fontId="0" fillId="0" borderId="2" xfId="0" applyBorder="1" applyAlignment="1" applyProtection="1">
      <alignment horizontal="right"/>
    </xf>
    <xf numFmtId="37" fontId="0" fillId="0" borderId="2" xfId="0" quotePrefix="1" applyBorder="1" applyAlignment="1" applyProtection="1">
      <alignment horizontal="right"/>
    </xf>
    <xf numFmtId="37" fontId="19" fillId="0" borderId="2" xfId="3" applyNumberFormat="1" applyBorder="1" applyAlignment="1" applyProtection="1"/>
    <xf numFmtId="37" fontId="0" fillId="7" borderId="16" xfId="0" quotePrefix="1" applyNumberFormat="1" applyFill="1" applyBorder="1"/>
    <xf numFmtId="37" fontId="0" fillId="0" borderId="3" xfId="0" applyBorder="1" applyAlignment="1" applyProtection="1">
      <alignment horizontal="left"/>
    </xf>
    <xf numFmtId="178" fontId="0" fillId="0" borderId="2" xfId="0" applyNumberFormat="1" applyFont="1" applyBorder="1" applyProtection="1"/>
    <xf numFmtId="37" fontId="0" fillId="0" borderId="2" xfId="0" quotePrefix="1" applyBorder="1" applyProtection="1"/>
    <xf numFmtId="37" fontId="0" fillId="0" borderId="35" xfId="0" quotePrefix="1" applyBorder="1"/>
    <xf numFmtId="174" fontId="0" fillId="0" borderId="1" xfId="0" applyNumberFormat="1" applyFont="1" applyBorder="1" applyAlignment="1" applyProtection="1">
      <alignment horizontal="center"/>
    </xf>
    <xf numFmtId="174" fontId="0" fillId="7" borderId="8" xfId="0" applyNumberFormat="1" applyFont="1" applyFill="1" applyBorder="1" applyAlignment="1" applyProtection="1">
      <alignment horizontal="center"/>
    </xf>
    <xf numFmtId="167" fontId="0" fillId="0" borderId="1" xfId="0" applyNumberFormat="1" applyBorder="1" applyProtection="1"/>
    <xf numFmtId="37" fontId="0" fillId="8" borderId="2" xfId="0" applyFill="1" applyBorder="1" applyProtection="1"/>
    <xf numFmtId="37" fontId="0" fillId="8" borderId="2" xfId="0" applyFont="1" applyFill="1" applyBorder="1" applyProtection="1"/>
    <xf numFmtId="37" fontId="0" fillId="8" borderId="0" xfId="0" applyFont="1" applyFill="1" applyProtection="1"/>
    <xf numFmtId="37" fontId="0" fillId="8" borderId="2" xfId="0" applyFont="1" applyFill="1" applyBorder="1" applyAlignment="1" applyProtection="1">
      <alignment horizontal="center"/>
    </xf>
    <xf numFmtId="37" fontId="0" fillId="8" borderId="2" xfId="0" quotePrefix="1" applyFill="1" applyBorder="1" applyAlignment="1" applyProtection="1">
      <alignment horizontal="right"/>
    </xf>
    <xf numFmtId="37" fontId="19" fillId="8" borderId="2" xfId="3" applyNumberFormat="1" applyFill="1" applyBorder="1" applyAlignment="1" applyProtection="1"/>
    <xf numFmtId="37" fontId="0" fillId="8" borderId="6" xfId="0" applyFont="1" applyFill="1" applyBorder="1" applyProtection="1"/>
    <xf numFmtId="37" fontId="0" fillId="8" borderId="2" xfId="0" applyFont="1" applyFill="1" applyBorder="1" applyAlignment="1" applyProtection="1">
      <alignment horizontal="right"/>
    </xf>
    <xf numFmtId="37" fontId="0" fillId="8" borderId="0" xfId="0" applyFont="1" applyFill="1" applyBorder="1" applyProtection="1"/>
    <xf numFmtId="37" fontId="0" fillId="8" borderId="4" xfId="0" applyFill="1" applyBorder="1" applyProtection="1"/>
    <xf numFmtId="37" fontId="0" fillId="8" borderId="4" xfId="0" applyFont="1" applyFill="1" applyBorder="1" applyProtection="1"/>
    <xf numFmtId="37" fontId="0" fillId="8" borderId="6" xfId="0" applyFill="1" applyBorder="1" applyProtection="1"/>
    <xf numFmtId="0" fontId="0" fillId="0" borderId="4" xfId="0" applyNumberFormat="1" applyFont="1" applyBorder="1" applyProtection="1"/>
    <xf numFmtId="176" fontId="0" fillId="7" borderId="1" xfId="5" applyNumberFormat="1" applyFont="1" applyFill="1" applyBorder="1" applyAlignment="1" applyProtection="1">
      <alignment horizontal="right"/>
    </xf>
    <xf numFmtId="179" fontId="0" fillId="0" borderId="1" xfId="1" applyNumberFormat="1" applyFont="1" applyBorder="1" applyAlignment="1" applyProtection="1">
      <alignment horizontal="right"/>
    </xf>
    <xf numFmtId="37" fontId="0" fillId="0" borderId="0" xfId="0" applyFill="1" applyBorder="1"/>
    <xf numFmtId="37" fontId="2" fillId="0" borderId="0" xfId="0" applyFont="1" applyFill="1" applyBorder="1" applyAlignment="1" applyProtection="1">
      <alignment horizontal="center" wrapText="1"/>
    </xf>
    <xf numFmtId="37" fontId="2" fillId="0" borderId="20" xfId="0" applyFont="1" applyFill="1" applyBorder="1" applyAlignment="1" applyProtection="1">
      <alignment horizontal="center" wrapText="1"/>
    </xf>
    <xf numFmtId="37" fontId="0" fillId="0" borderId="0" xfId="0" applyFont="1" applyFill="1" applyBorder="1" applyProtection="1"/>
    <xf numFmtId="37" fontId="6" fillId="0" borderId="6" xfId="0" applyFont="1" applyFill="1" applyBorder="1"/>
    <xf numFmtId="37" fontId="0" fillId="0" borderId="2" xfId="0" applyFill="1" applyBorder="1" applyProtection="1"/>
    <xf numFmtId="168" fontId="0" fillId="0" borderId="0" xfId="0" applyNumberFormat="1" applyFont="1" applyFill="1" applyBorder="1" applyProtection="1"/>
    <xf numFmtId="37" fontId="0" fillId="0" borderId="21" xfId="0" applyFill="1" applyBorder="1" applyProtection="1"/>
    <xf numFmtId="37" fontId="23" fillId="0" borderId="15" xfId="0" applyFont="1" applyFill="1" applyBorder="1" applyProtection="1"/>
    <xf numFmtId="37" fontId="0" fillId="0" borderId="0" xfId="0" applyFill="1"/>
    <xf numFmtId="37" fontId="0" fillId="0" borderId="5" xfId="0" applyFont="1" applyBorder="1" applyAlignment="1" applyProtection="1"/>
    <xf numFmtId="37" fontId="23" fillId="0" borderId="6" xfId="0" applyFont="1" applyBorder="1" applyProtection="1"/>
    <xf numFmtId="37" fontId="23" fillId="0" borderId="0" xfId="0" applyFont="1" applyBorder="1" applyProtection="1"/>
    <xf numFmtId="37" fontId="23" fillId="0" borderId="0" xfId="0" applyFont="1" applyFill="1" applyBorder="1" applyProtection="1"/>
    <xf numFmtId="37" fontId="0" fillId="0" borderId="6" xfId="0" applyFill="1" applyBorder="1"/>
    <xf numFmtId="37" fontId="0" fillId="0" borderId="0" xfId="0" quotePrefix="1"/>
    <xf numFmtId="37" fontId="6" fillId="0" borderId="0" xfId="0" applyFont="1" applyFill="1" applyProtection="1"/>
    <xf numFmtId="37" fontId="0" fillId="0" borderId="16" xfId="0" applyFont="1" applyBorder="1" applyProtection="1"/>
    <xf numFmtId="37" fontId="23" fillId="0" borderId="0" xfId="0" applyFont="1"/>
    <xf numFmtId="168" fontId="0" fillId="0" borderId="0" xfId="0" applyNumberFormat="1" applyFont="1" applyProtection="1"/>
    <xf numFmtId="37" fontId="3" fillId="0" borderId="0" xfId="0" applyFont="1" applyFill="1" applyProtection="1"/>
    <xf numFmtId="168" fontId="0" fillId="6" borderId="3" xfId="0" applyNumberFormat="1" applyFont="1" applyFill="1" applyBorder="1" applyProtection="1"/>
    <xf numFmtId="37" fontId="0" fillId="6" borderId="3" xfId="0" applyNumberFormat="1" applyFont="1" applyFill="1" applyBorder="1" applyProtection="1"/>
    <xf numFmtId="37" fontId="0" fillId="7" borderId="36" xfId="0" applyNumberFormat="1" applyFont="1" applyFill="1" applyBorder="1"/>
    <xf numFmtId="37" fontId="0" fillId="6" borderId="4" xfId="0" applyNumberFormat="1" applyFont="1" applyFill="1" applyBorder="1" applyProtection="1"/>
    <xf numFmtId="168" fontId="0" fillId="7" borderId="3" xfId="0" applyNumberFormat="1" applyFont="1" applyFill="1" applyBorder="1" applyProtection="1"/>
    <xf numFmtId="37" fontId="0" fillId="0" borderId="16" xfId="0" applyFont="1" applyFill="1" applyBorder="1" applyProtection="1"/>
    <xf numFmtId="37" fontId="0" fillId="0" borderId="15" xfId="0" applyFill="1" applyBorder="1" applyProtection="1"/>
    <xf numFmtId="37" fontId="0" fillId="0" borderId="5" xfId="0" applyFont="1" applyFill="1" applyBorder="1" applyAlignment="1" applyProtection="1"/>
    <xf numFmtId="9" fontId="0" fillId="0" borderId="5" xfId="0" applyNumberFormat="1" applyFill="1" applyBorder="1" applyAlignment="1" applyProtection="1">
      <alignment horizontal="right"/>
    </xf>
    <xf numFmtId="37" fontId="0" fillId="0" borderId="11" xfId="0" applyFont="1" applyBorder="1" applyAlignment="1" applyProtection="1"/>
    <xf numFmtId="37" fontId="0" fillId="0" borderId="6" xfId="0" applyFont="1" applyFill="1" applyBorder="1" applyProtection="1"/>
    <xf numFmtId="37" fontId="0" fillId="0" borderId="15" xfId="0" applyFont="1" applyFill="1" applyBorder="1" applyProtection="1"/>
    <xf numFmtId="37" fontId="0" fillId="0" borderId="2" xfId="0" applyFont="1" applyFill="1" applyBorder="1" applyProtection="1"/>
    <xf numFmtId="37" fontId="0" fillId="8" borderId="0" xfId="0" applyFont="1" applyFill="1"/>
    <xf numFmtId="165" fontId="0" fillId="2" borderId="3" xfId="0" applyNumberFormat="1" applyFont="1" applyFill="1" applyBorder="1" applyAlignment="1" applyProtection="1">
      <alignment horizontal="center"/>
    </xf>
    <xf numFmtId="165" fontId="0" fillId="2" borderId="4" xfId="0" applyNumberFormat="1" applyFont="1" applyFill="1" applyBorder="1" applyAlignment="1" applyProtection="1">
      <alignment horizontal="center"/>
    </xf>
    <xf numFmtId="37" fontId="5" fillId="0" borderId="0" xfId="0" applyFont="1" applyBorder="1" applyAlignment="1" applyProtection="1"/>
    <xf numFmtId="37" fontId="24" fillId="0" borderId="0" xfId="0" applyFont="1" applyAlignment="1"/>
    <xf numFmtId="37" fontId="0" fillId="0" borderId="6" xfId="0" applyBorder="1" applyAlignment="1" applyProtection="1">
      <alignment horizontal="centerContinuous"/>
    </xf>
    <xf numFmtId="168" fontId="0" fillId="0" borderId="0" xfId="0" applyNumberFormat="1" applyFont="1" applyBorder="1" applyProtection="1"/>
    <xf numFmtId="0" fontId="0" fillId="0" borderId="1" xfId="0" applyNumberFormat="1" applyFont="1" applyBorder="1"/>
    <xf numFmtId="37" fontId="0" fillId="0" borderId="1" xfId="0" applyFont="1" applyBorder="1"/>
    <xf numFmtId="37" fontId="2" fillId="0" borderId="1" xfId="0" applyFont="1" applyBorder="1" applyAlignment="1" applyProtection="1">
      <alignment horizontal="center" vertical="center" wrapText="1"/>
    </xf>
    <xf numFmtId="37" fontId="12" fillId="0" borderId="1" xfId="0" applyFont="1" applyBorder="1" applyAlignment="1" applyProtection="1">
      <alignment horizontal="center" vertical="center" wrapText="1"/>
    </xf>
    <xf numFmtId="37" fontId="0" fillId="0" borderId="10" xfId="0" applyFont="1" applyBorder="1"/>
    <xf numFmtId="37" fontId="0" fillId="0" borderId="22" xfId="0" applyFont="1" applyFill="1" applyBorder="1" applyProtection="1"/>
    <xf numFmtId="37" fontId="0" fillId="0" borderId="37" xfId="0" applyFont="1" applyFill="1" applyBorder="1" applyProtection="1"/>
    <xf numFmtId="37" fontId="0" fillId="0" borderId="25" xfId="0" applyFont="1" applyFill="1" applyBorder="1" applyProtection="1"/>
    <xf numFmtId="9" fontId="0" fillId="0" borderId="15" xfId="0" applyNumberFormat="1" applyFont="1" applyFill="1" applyBorder="1" applyAlignment="1" applyProtection="1">
      <alignment horizontal="center"/>
    </xf>
    <xf numFmtId="0" fontId="0" fillId="0" borderId="0" xfId="0" applyNumberFormat="1" applyFont="1"/>
    <xf numFmtId="181" fontId="0" fillId="0" borderId="0" xfId="0" applyNumberFormat="1" applyFont="1"/>
    <xf numFmtId="181" fontId="0" fillId="0" borderId="0" xfId="0" applyNumberFormat="1" applyFont="1" applyBorder="1"/>
    <xf numFmtId="37" fontId="3" fillId="0" borderId="15" xfId="0" applyFont="1" applyBorder="1" applyProtection="1"/>
    <xf numFmtId="37" fontId="0" fillId="0" borderId="6" xfId="0" applyFont="1" applyFill="1" applyBorder="1" applyAlignment="1" applyProtection="1">
      <alignment horizontal="centerContinuous"/>
    </xf>
    <xf numFmtId="37" fontId="0" fillId="0" borderId="0" xfId="0" applyFill="1" applyBorder="1" applyProtection="1"/>
    <xf numFmtId="37" fontId="3" fillId="0" borderId="21" xfId="0" applyFont="1" applyFill="1" applyBorder="1" applyProtection="1"/>
    <xf numFmtId="37" fontId="0" fillId="0" borderId="15" xfId="0" applyBorder="1"/>
    <xf numFmtId="168" fontId="3" fillId="7" borderId="1" xfId="2" applyNumberFormat="1" applyFont="1" applyFill="1" applyBorder="1" applyProtection="1"/>
    <xf numFmtId="37" fontId="3" fillId="7" borderId="1" xfId="2" applyNumberFormat="1" applyFont="1" applyFill="1" applyBorder="1" applyProtection="1"/>
    <xf numFmtId="168" fontId="3" fillId="7" borderId="1" xfId="2" applyNumberFormat="1" applyFont="1" applyFill="1" applyBorder="1" applyAlignment="1" applyProtection="1">
      <alignment horizontal="left"/>
    </xf>
    <xf numFmtId="168" fontId="3" fillId="7" borderId="22" xfId="2" applyNumberFormat="1" applyFont="1" applyFill="1" applyBorder="1" applyAlignment="1">
      <alignment horizontal="right"/>
    </xf>
    <xf numFmtId="168" fontId="3" fillId="7" borderId="16" xfId="2" applyNumberFormat="1" applyFont="1" applyFill="1" applyBorder="1" applyAlignment="1">
      <alignment horizontal="right"/>
    </xf>
    <xf numFmtId="37" fontId="0" fillId="0" borderId="6" xfId="0" applyFill="1" applyBorder="1" applyProtection="1"/>
    <xf numFmtId="37" fontId="2" fillId="0" borderId="16" xfId="0" applyFont="1" applyFill="1" applyBorder="1" applyAlignment="1">
      <alignment horizontal="center" vertical="center" wrapText="1"/>
    </xf>
    <xf numFmtId="37" fontId="2" fillId="0" borderId="17" xfId="0" applyFont="1" applyFill="1" applyBorder="1" applyAlignment="1">
      <alignment horizontal="center" vertical="center" wrapText="1"/>
    </xf>
    <xf numFmtId="37" fontId="2" fillId="0" borderId="21" xfId="0" applyFont="1" applyFill="1" applyBorder="1" applyAlignment="1">
      <alignment horizontal="center" vertical="center" wrapText="1"/>
    </xf>
    <xf numFmtId="37" fontId="3" fillId="0" borderId="0" xfId="0" applyFont="1" applyFill="1" applyBorder="1" applyProtection="1"/>
    <xf numFmtId="37" fontId="3" fillId="0" borderId="0" xfId="0" applyFont="1" applyBorder="1" applyAlignment="1" applyProtection="1">
      <alignment horizontal="center"/>
    </xf>
    <xf numFmtId="37" fontId="3" fillId="0" borderId="0" xfId="0" applyFont="1" applyFill="1" applyBorder="1" applyAlignment="1" applyProtection="1">
      <alignment horizontal="center"/>
    </xf>
    <xf numFmtId="37" fontId="2" fillId="0" borderId="5" xfId="0" applyFont="1" applyBorder="1" applyAlignment="1" applyProtection="1">
      <alignment horizontal="center" vertical="center" wrapText="1"/>
    </xf>
    <xf numFmtId="37" fontId="23" fillId="0" borderId="15" xfId="0" applyFont="1" applyBorder="1" applyProtection="1"/>
    <xf numFmtId="37" fontId="20" fillId="0" borderId="0" xfId="0" applyFont="1" applyFill="1" applyBorder="1" applyProtection="1"/>
    <xf numFmtId="37" fontId="0" fillId="0" borderId="16" xfId="0" applyBorder="1" applyProtection="1"/>
    <xf numFmtId="37" fontId="0" fillId="0" borderId="18" xfId="0" applyBorder="1" applyProtection="1"/>
    <xf numFmtId="37" fontId="0" fillId="0" borderId="18" xfId="0" applyFont="1" applyBorder="1" applyProtection="1"/>
    <xf numFmtId="37" fontId="0" fillId="0" borderId="21" xfId="0" applyFont="1" applyBorder="1"/>
    <xf numFmtId="177" fontId="0" fillId="0" borderId="0" xfId="0" applyNumberFormat="1" applyFont="1" applyFill="1" applyBorder="1"/>
    <xf numFmtId="177" fontId="0" fillId="0" borderId="0" xfId="0" applyNumberFormat="1" applyFont="1" applyFill="1" applyBorder="1" applyAlignment="1" applyProtection="1">
      <alignment horizontal="center"/>
    </xf>
    <xf numFmtId="37" fontId="0" fillId="0" borderId="6" xfId="0" applyBorder="1" applyProtection="1"/>
    <xf numFmtId="177" fontId="3" fillId="0" borderId="0" xfId="0" applyNumberFormat="1" applyFont="1" applyFill="1" applyBorder="1" applyAlignment="1" applyProtection="1">
      <alignment horizontal="center"/>
    </xf>
    <xf numFmtId="37" fontId="3" fillId="0" borderId="0" xfId="0" applyFont="1" applyBorder="1" applyAlignment="1" applyProtection="1">
      <alignment wrapText="1"/>
    </xf>
    <xf numFmtId="37" fontId="3" fillId="0" borderId="21" xfId="0" applyFont="1" applyBorder="1" applyAlignment="1" applyProtection="1"/>
    <xf numFmtId="37" fontId="3" fillId="0" borderId="15" xfId="0" applyFont="1" applyBorder="1" applyAlignment="1" applyProtection="1"/>
    <xf numFmtId="37" fontId="3" fillId="0" borderId="22" xfId="0" applyFont="1" applyBorder="1" applyProtection="1"/>
    <xf numFmtId="37" fontId="3" fillId="0" borderId="21" xfId="0" applyFont="1" applyBorder="1" applyProtection="1"/>
    <xf numFmtId="37" fontId="0" fillId="0" borderId="6" xfId="0" applyFont="1" applyFill="1" applyBorder="1"/>
    <xf numFmtId="37" fontId="7" fillId="0" borderId="0" xfId="0" applyFont="1" applyFill="1"/>
    <xf numFmtId="37" fontId="0" fillId="0" borderId="0" xfId="0" applyFont="1" applyFill="1" applyBorder="1"/>
    <xf numFmtId="42" fontId="0" fillId="0" borderId="16" xfId="0" applyNumberFormat="1" applyFont="1" applyBorder="1" applyProtection="1"/>
    <xf numFmtId="173" fontId="0" fillId="0" borderId="16" xfId="0" applyNumberFormat="1" applyFont="1" applyFill="1" applyBorder="1" applyProtection="1"/>
    <xf numFmtId="168" fontId="0" fillId="7" borderId="16" xfId="0" applyNumberFormat="1" applyFont="1" applyFill="1" applyBorder="1" applyProtection="1"/>
    <xf numFmtId="37" fontId="6" fillId="0" borderId="16" xfId="0" applyFont="1" applyBorder="1" applyProtection="1"/>
    <xf numFmtId="42" fontId="0" fillId="0" borderId="16" xfId="0" applyNumberFormat="1" applyBorder="1" applyProtection="1"/>
    <xf numFmtId="42" fontId="6" fillId="0" borderId="0" xfId="0" applyNumberFormat="1" applyFont="1"/>
    <xf numFmtId="37" fontId="0" fillId="0" borderId="0" xfId="0" applyFill="1" applyAlignment="1" applyProtection="1">
      <alignment horizontal="center"/>
    </xf>
    <xf numFmtId="37" fontId="0" fillId="0" borderId="16" xfId="0" applyFont="1" applyBorder="1" applyAlignment="1" applyProtection="1">
      <alignment horizontal="centerContinuous" wrapText="1"/>
    </xf>
    <xf numFmtId="37" fontId="0" fillId="0" borderId="16" xfId="0" applyFont="1" applyBorder="1" applyAlignment="1" applyProtection="1">
      <alignment horizontal="right"/>
    </xf>
    <xf numFmtId="37" fontId="6" fillId="0" borderId="0" xfId="0" applyFont="1" applyBorder="1" applyAlignment="1" applyProtection="1">
      <alignment horizontal="center"/>
    </xf>
    <xf numFmtId="37" fontId="6" fillId="0" borderId="0" xfId="0" applyFont="1" applyFill="1" applyBorder="1" applyAlignment="1" applyProtection="1">
      <alignment horizontal="center"/>
    </xf>
    <xf numFmtId="37" fontId="22" fillId="0" borderId="2" xfId="0" applyFont="1" applyFill="1" applyBorder="1" applyAlignment="1" applyProtection="1">
      <alignment horizontal="right"/>
    </xf>
    <xf numFmtId="37" fontId="2" fillId="0" borderId="23" xfId="0" applyFont="1" applyFill="1" applyBorder="1" applyAlignment="1">
      <alignment horizontal="center" wrapText="1"/>
    </xf>
    <xf numFmtId="37" fontId="2" fillId="0" borderId="0" xfId="0" applyFont="1" applyBorder="1" applyProtection="1"/>
    <xf numFmtId="37" fontId="0" fillId="0" borderId="15" xfId="0" applyFont="1" applyBorder="1" applyAlignment="1">
      <alignment wrapText="1"/>
    </xf>
    <xf numFmtId="10" fontId="0" fillId="0" borderId="2" xfId="0" applyNumberFormat="1" applyFill="1" applyBorder="1" applyAlignment="1" applyProtection="1">
      <alignment horizontal="right"/>
    </xf>
    <xf numFmtId="10" fontId="0" fillId="0" borderId="4" xfId="0" applyNumberFormat="1" applyFill="1" applyBorder="1" applyAlignment="1" applyProtection="1">
      <alignment horizontal="right"/>
    </xf>
    <xf numFmtId="168" fontId="0" fillId="7" borderId="3" xfId="2" applyNumberFormat="1" applyFont="1" applyFill="1" applyBorder="1" applyProtection="1"/>
    <xf numFmtId="168" fontId="0" fillId="7" borderId="3" xfId="2" applyNumberFormat="1" applyFont="1" applyFill="1" applyBorder="1" applyAlignment="1" applyProtection="1">
      <alignment horizontal="left"/>
    </xf>
    <xf numFmtId="168" fontId="0" fillId="7" borderId="38" xfId="0" applyNumberFormat="1" applyFont="1" applyFill="1" applyBorder="1" applyProtection="1"/>
    <xf numFmtId="37" fontId="0" fillId="7" borderId="16" xfId="0" applyFont="1" applyFill="1" applyBorder="1"/>
    <xf numFmtId="170" fontId="0" fillId="7" borderId="1" xfId="0" applyNumberFormat="1" applyFont="1" applyFill="1" applyBorder="1" applyProtection="1"/>
    <xf numFmtId="170" fontId="0" fillId="7" borderId="3" xfId="0" applyNumberFormat="1" applyFont="1" applyFill="1" applyBorder="1" applyProtection="1"/>
    <xf numFmtId="169" fontId="0" fillId="7" borderId="3" xfId="0" applyNumberFormat="1" applyFont="1" applyFill="1" applyBorder="1" applyProtection="1"/>
    <xf numFmtId="37" fontId="0" fillId="7" borderId="3" xfId="0" applyFont="1" applyFill="1" applyBorder="1" applyProtection="1"/>
    <xf numFmtId="37" fontId="0" fillId="7" borderId="3" xfId="0" applyNumberFormat="1" applyFont="1" applyFill="1" applyBorder="1" applyProtection="1"/>
    <xf numFmtId="37" fontId="0" fillId="7" borderId="26" xfId="0" applyNumberFormat="1" applyFont="1" applyFill="1" applyBorder="1" applyProtection="1"/>
    <xf numFmtId="37" fontId="0" fillId="7" borderId="9" xfId="0" applyNumberFormat="1" applyFont="1" applyFill="1" applyBorder="1" applyProtection="1"/>
    <xf numFmtId="168" fontId="0" fillId="7" borderId="39" xfId="0" applyNumberFormat="1" applyFont="1" applyFill="1" applyBorder="1" applyProtection="1"/>
    <xf numFmtId="42" fontId="0" fillId="7" borderId="3" xfId="0" applyNumberFormat="1" applyFont="1" applyFill="1" applyBorder="1" applyProtection="1"/>
    <xf numFmtId="37" fontId="0" fillId="7" borderId="3" xfId="2" applyNumberFormat="1" applyFont="1" applyFill="1" applyBorder="1" applyProtection="1"/>
    <xf numFmtId="42" fontId="0" fillId="7" borderId="16" xfId="2" applyNumberFormat="1" applyFont="1" applyFill="1" applyBorder="1" applyAlignment="1">
      <alignment horizontal="right"/>
    </xf>
    <xf numFmtId="42" fontId="0" fillId="7" borderId="16" xfId="0" applyNumberFormat="1" applyFont="1" applyFill="1" applyBorder="1" applyProtection="1"/>
    <xf numFmtId="173" fontId="0" fillId="7" borderId="16" xfId="0" applyNumberFormat="1" applyFont="1" applyFill="1" applyBorder="1" applyProtection="1"/>
    <xf numFmtId="42" fontId="3" fillId="7" borderId="16" xfId="0" applyNumberFormat="1" applyFont="1" applyFill="1" applyBorder="1" applyProtection="1"/>
    <xf numFmtId="168" fontId="3" fillId="7" borderId="3" xfId="2" applyNumberFormat="1" applyFont="1" applyFill="1" applyBorder="1" applyProtection="1"/>
    <xf numFmtId="37" fontId="3" fillId="7" borderId="3" xfId="2" applyNumberFormat="1" applyFont="1" applyFill="1" applyBorder="1" applyProtection="1"/>
    <xf numFmtId="168" fontId="3" fillId="7" borderId="3" xfId="2" applyNumberFormat="1" applyFont="1" applyFill="1" applyBorder="1" applyAlignment="1" applyProtection="1">
      <alignment horizontal="left"/>
    </xf>
    <xf numFmtId="42" fontId="3" fillId="7" borderId="16" xfId="2" applyNumberFormat="1" applyFont="1" applyFill="1" applyBorder="1" applyAlignment="1">
      <alignment horizontal="right"/>
    </xf>
    <xf numFmtId="39" fontId="0" fillId="0" borderId="5" xfId="0" applyNumberFormat="1" applyFont="1" applyBorder="1" applyProtection="1"/>
    <xf numFmtId="39" fontId="0" fillId="0" borderId="11" xfId="0" applyNumberFormat="1" applyFont="1" applyBorder="1" applyProtection="1"/>
    <xf numFmtId="39" fontId="0" fillId="0" borderId="16" xfId="0" applyNumberFormat="1" applyFont="1" applyBorder="1" applyProtection="1"/>
    <xf numFmtId="37" fontId="0" fillId="7" borderId="1" xfId="0" applyFont="1" applyFill="1" applyBorder="1"/>
    <xf numFmtId="37" fontId="0" fillId="7" borderId="2" xfId="0" applyNumberFormat="1" applyFill="1" applyBorder="1" applyProtection="1"/>
    <xf numFmtId="0" fontId="0" fillId="7" borderId="2" xfId="0" applyNumberFormat="1" applyFill="1" applyBorder="1" applyProtection="1"/>
    <xf numFmtId="37" fontId="0" fillId="7" borderId="2" xfId="0" applyFont="1" applyFill="1" applyBorder="1" applyProtection="1"/>
    <xf numFmtId="37" fontId="0" fillId="7" borderId="0" xfId="0" applyFont="1" applyFill="1" applyProtection="1"/>
    <xf numFmtId="37" fontId="0" fillId="7" borderId="0" xfId="0" applyFill="1" applyProtection="1"/>
    <xf numFmtId="0" fontId="0" fillId="7" borderId="2" xfId="0" applyNumberFormat="1" applyFont="1" applyFill="1" applyBorder="1" applyProtection="1"/>
    <xf numFmtId="37" fontId="0" fillId="0" borderId="0" xfId="0" applyNumberFormat="1" applyFont="1" applyBorder="1" applyProtection="1"/>
    <xf numFmtId="42" fontId="0" fillId="7" borderId="35" xfId="0" applyNumberFormat="1" applyFont="1" applyFill="1" applyBorder="1" applyAlignment="1" applyProtection="1">
      <alignment horizontal="left"/>
    </xf>
    <xf numFmtId="42" fontId="0" fillId="7" borderId="15" xfId="0" applyNumberFormat="1" applyFill="1" applyBorder="1" applyAlignment="1" applyProtection="1">
      <alignment horizontal="left"/>
    </xf>
    <xf numFmtId="37" fontId="0" fillId="3" borderId="3" xfId="0" applyFont="1" applyFill="1" applyBorder="1" applyProtection="1"/>
    <xf numFmtId="9" fontId="0" fillId="0" borderId="3" xfId="0" applyNumberFormat="1" applyFont="1" applyFill="1" applyBorder="1" applyAlignment="1" applyProtection="1">
      <alignment horizontal="right"/>
    </xf>
    <xf numFmtId="9" fontId="0" fillId="7" borderId="1" xfId="0" applyNumberFormat="1" applyFill="1" applyBorder="1" applyAlignment="1" applyProtection="1">
      <alignment horizontal="right"/>
    </xf>
    <xf numFmtId="37" fontId="6" fillId="0" borderId="14" xfId="0" applyFont="1" applyBorder="1" applyProtection="1"/>
    <xf numFmtId="37" fontId="3" fillId="0" borderId="6" xfId="0" applyFont="1" applyBorder="1" applyProtection="1"/>
    <xf numFmtId="37" fontId="2" fillId="0" borderId="6" xfId="0" applyFont="1" applyBorder="1" applyProtection="1"/>
    <xf numFmtId="37" fontId="2" fillId="0" borderId="0" xfId="0" applyFont="1" applyBorder="1"/>
    <xf numFmtId="37" fontId="6" fillId="0" borderId="0" xfId="0" applyFont="1" applyFill="1" applyBorder="1"/>
    <xf numFmtId="37" fontId="2" fillId="0" borderId="6" xfId="0" applyFont="1" applyBorder="1"/>
    <xf numFmtId="181" fontId="0" fillId="0" borderId="6" xfId="0" applyNumberFormat="1" applyFont="1" applyBorder="1"/>
    <xf numFmtId="181" fontId="0" fillId="0" borderId="6" xfId="0" applyNumberFormat="1" applyFill="1" applyBorder="1"/>
    <xf numFmtId="168" fontId="0" fillId="7" borderId="40" xfId="0" applyNumberFormat="1" applyFont="1" applyFill="1" applyBorder="1" applyProtection="1"/>
    <xf numFmtId="37" fontId="6" fillId="0" borderId="0" xfId="0" applyFont="1" applyAlignment="1" applyProtection="1"/>
    <xf numFmtId="37" fontId="0" fillId="0" borderId="0" xfId="0" applyFont="1" applyAlignment="1"/>
    <xf numFmtId="0" fontId="0" fillId="8" borderId="13" xfId="0" applyNumberFormat="1" applyFont="1" applyFill="1" applyBorder="1" applyAlignment="1" applyProtection="1"/>
    <xf numFmtId="37" fontId="0" fillId="7" borderId="16" xfId="0" applyNumberFormat="1" applyFont="1" applyFill="1" applyBorder="1" applyAlignment="1" applyProtection="1">
      <alignment horizontal="center"/>
      <protection hidden="1"/>
    </xf>
    <xf numFmtId="37" fontId="0" fillId="0" borderId="0" xfId="0" applyAlignment="1" applyProtection="1">
      <alignment horizontal="center"/>
    </xf>
    <xf numFmtId="37" fontId="6" fillId="0" borderId="14" xfId="0" applyFont="1" applyBorder="1"/>
    <xf numFmtId="37" fontId="5" fillId="0" borderId="0" xfId="0" applyFont="1"/>
    <xf numFmtId="0" fontId="3" fillId="0" borderId="0" xfId="4" applyFont="1"/>
    <xf numFmtId="176" fontId="3" fillId="0" borderId="0" xfId="5" applyNumberFormat="1" applyFont="1"/>
    <xf numFmtId="180" fontId="3" fillId="0" borderId="0" xfId="2" applyNumberFormat="1" applyFont="1"/>
    <xf numFmtId="0" fontId="26" fillId="0" borderId="0" xfId="4" applyFont="1"/>
    <xf numFmtId="0" fontId="26" fillId="0" borderId="0" xfId="4" applyFont="1" applyFill="1"/>
    <xf numFmtId="180" fontId="26" fillId="0" borderId="0" xfId="2" applyNumberFormat="1" applyFont="1"/>
    <xf numFmtId="176" fontId="26" fillId="0" borderId="0" xfId="5" applyNumberFormat="1" applyFont="1"/>
    <xf numFmtId="0" fontId="6" fillId="5" borderId="22" xfId="4" applyFont="1" applyFill="1" applyBorder="1" applyAlignment="1">
      <alignment horizontal="center"/>
    </xf>
    <xf numFmtId="0" fontId="6" fillId="5" borderId="21" xfId="4" applyFont="1" applyFill="1" applyBorder="1"/>
    <xf numFmtId="0" fontId="26" fillId="5" borderId="22" xfId="4" applyFont="1" applyFill="1" applyBorder="1"/>
    <xf numFmtId="176" fontId="14" fillId="5" borderId="16" xfId="5" applyNumberFormat="1" applyFont="1" applyFill="1" applyBorder="1" applyAlignment="1">
      <alignment horizontal="center"/>
    </xf>
    <xf numFmtId="0" fontId="14" fillId="5" borderId="16" xfId="4" applyFont="1" applyFill="1" applyBorder="1" applyAlignment="1">
      <alignment horizontal="center"/>
    </xf>
    <xf numFmtId="180" fontId="26" fillId="5" borderId="16" xfId="2" applyNumberFormat="1" applyFont="1" applyFill="1" applyBorder="1"/>
    <xf numFmtId="0" fontId="26" fillId="0" borderId="21" xfId="4" applyFont="1" applyBorder="1"/>
    <xf numFmtId="0" fontId="26" fillId="0" borderId="15" xfId="4" applyFont="1" applyBorder="1"/>
    <xf numFmtId="180" fontId="26" fillId="0" borderId="16" xfId="2" applyNumberFormat="1" applyFont="1" applyBorder="1"/>
    <xf numFmtId="0" fontId="26" fillId="0" borderId="22" xfId="4" applyFont="1" applyBorder="1"/>
    <xf numFmtId="176" fontId="26" fillId="0" borderId="16" xfId="5" applyNumberFormat="1" applyFont="1" applyBorder="1"/>
    <xf numFmtId="0" fontId="26" fillId="0" borderId="16" xfId="4" applyFont="1" applyBorder="1"/>
    <xf numFmtId="0" fontId="26" fillId="5" borderId="21" xfId="4" applyFont="1" applyFill="1" applyBorder="1"/>
    <xf numFmtId="0" fontId="26" fillId="5" borderId="15" xfId="4" applyFont="1" applyFill="1" applyBorder="1"/>
    <xf numFmtId="176" fontId="26" fillId="5" borderId="16" xfId="5" applyNumberFormat="1" applyFont="1" applyFill="1" applyBorder="1"/>
    <xf numFmtId="0" fontId="26" fillId="5" borderId="16" xfId="4" applyFont="1" applyFill="1" applyBorder="1"/>
    <xf numFmtId="180" fontId="26" fillId="0" borderId="0" xfId="2" applyNumberFormat="1" applyFont="1" applyBorder="1"/>
    <xf numFmtId="180" fontId="6" fillId="5" borderId="16" xfId="2" applyNumberFormat="1" applyFont="1" applyFill="1" applyBorder="1"/>
    <xf numFmtId="0" fontId="6" fillId="0" borderId="0" xfId="4" applyFont="1" applyAlignment="1">
      <alignment horizontal="right"/>
    </xf>
    <xf numFmtId="180" fontId="26" fillId="0" borderId="0" xfId="2" applyNumberFormat="1" applyFont="1" applyFill="1"/>
    <xf numFmtId="0" fontId="26" fillId="0" borderId="21" xfId="4" applyFont="1" applyFill="1" applyBorder="1"/>
    <xf numFmtId="0" fontId="26" fillId="0" borderId="15" xfId="4" applyFont="1" applyFill="1" applyBorder="1"/>
    <xf numFmtId="180" fontId="26" fillId="0" borderId="16" xfId="2" applyNumberFormat="1" applyFont="1" applyFill="1" applyBorder="1"/>
    <xf numFmtId="0" fontId="26" fillId="0" borderId="22" xfId="4" applyFont="1" applyFill="1" applyBorder="1"/>
    <xf numFmtId="176" fontId="26" fillId="0" borderId="16" xfId="5" applyNumberFormat="1" applyFont="1" applyFill="1" applyBorder="1"/>
    <xf numFmtId="0" fontId="27" fillId="0" borderId="0" xfId="4" applyFont="1"/>
    <xf numFmtId="0" fontId="28" fillId="0" borderId="0" xfId="4" applyFont="1"/>
    <xf numFmtId="176" fontId="28" fillId="0" borderId="0" xfId="5" applyNumberFormat="1" applyFont="1"/>
    <xf numFmtId="180" fontId="28" fillId="0" borderId="0" xfId="2" applyNumberFormat="1" applyFont="1"/>
    <xf numFmtId="42" fontId="0" fillId="0" borderId="1" xfId="0" applyNumberFormat="1" applyFont="1" applyBorder="1" applyProtection="1"/>
    <xf numFmtId="37" fontId="6" fillId="0" borderId="14" xfId="0" applyFont="1" applyFill="1" applyBorder="1" applyAlignment="1" applyProtection="1">
      <alignment vertical="center" wrapText="1"/>
    </xf>
    <xf numFmtId="37" fontId="6" fillId="0" borderId="14" xfId="0" applyFont="1" applyFill="1" applyBorder="1" applyAlignment="1">
      <alignment vertical="center" wrapText="1"/>
    </xf>
    <xf numFmtId="37" fontId="6" fillId="0" borderId="0" xfId="0" applyFont="1" applyFill="1" applyAlignment="1">
      <alignment vertical="center" wrapText="1"/>
    </xf>
    <xf numFmtId="37" fontId="29" fillId="0" borderId="0" xfId="0" applyFont="1"/>
    <xf numFmtId="42" fontId="0" fillId="0" borderId="0" xfId="0" applyNumberFormat="1" applyFont="1" applyFill="1" applyBorder="1" applyProtection="1"/>
    <xf numFmtId="5" fontId="0" fillId="0" borderId="0" xfId="0" applyNumberFormat="1" applyFont="1" applyFill="1" applyBorder="1" applyAlignment="1" applyProtection="1">
      <alignment horizontal="center"/>
    </xf>
    <xf numFmtId="42" fontId="0" fillId="0" borderId="0" xfId="0" applyNumberFormat="1" applyFill="1" applyBorder="1" applyAlignment="1" applyProtection="1">
      <alignment horizontal="center"/>
    </xf>
    <xf numFmtId="0" fontId="0" fillId="0" borderId="16" xfId="0" applyNumberFormat="1" applyFont="1" applyFill="1" applyBorder="1" applyAlignment="1" applyProtection="1">
      <alignment horizontal="center"/>
    </xf>
    <xf numFmtId="37" fontId="0" fillId="7" borderId="2" xfId="0" applyNumberFormat="1" applyFont="1" applyFill="1" applyBorder="1" applyAlignment="1" applyProtection="1">
      <alignment horizontal="center"/>
    </xf>
    <xf numFmtId="168" fontId="0" fillId="0" borderId="20" xfId="0" applyNumberFormat="1" applyFont="1" applyFill="1" applyBorder="1" applyProtection="1"/>
    <xf numFmtId="37" fontId="2" fillId="0" borderId="20" xfId="0" applyFont="1" applyFill="1" applyBorder="1" applyAlignment="1">
      <alignment horizontal="center"/>
    </xf>
    <xf numFmtId="37" fontId="0" fillId="0" borderId="22" xfId="0" applyFont="1" applyBorder="1" applyAlignment="1" applyProtection="1">
      <alignment horizontal="centerContinuous" wrapText="1"/>
    </xf>
    <xf numFmtId="37" fontId="0" fillId="0" borderId="41" xfId="0" applyBorder="1" applyProtection="1"/>
    <xf numFmtId="37" fontId="0" fillId="0" borderId="1" xfId="0" applyBorder="1" applyAlignment="1"/>
    <xf numFmtId="14" fontId="16" fillId="0" borderId="6" xfId="0" applyNumberFormat="1" applyFont="1" applyBorder="1"/>
    <xf numFmtId="0" fontId="0" fillId="0" borderId="16" xfId="0" applyNumberFormat="1" applyBorder="1" applyAlignment="1" applyProtection="1">
      <alignment horizontal="centerContinuous" wrapText="1"/>
    </xf>
    <xf numFmtId="37" fontId="0" fillId="0" borderId="2" xfId="0" applyBorder="1" applyAlignment="1" applyProtection="1">
      <alignment horizontal="center"/>
    </xf>
    <xf numFmtId="37" fontId="19" fillId="0" borderId="2" xfId="3" applyNumberFormat="1" applyFont="1" applyBorder="1" applyAlignment="1" applyProtection="1"/>
    <xf numFmtId="9" fontId="21" fillId="0" borderId="2" xfId="5" quotePrefix="1" applyFont="1" applyFill="1" applyBorder="1" applyAlignment="1" applyProtection="1">
      <alignment horizontal="center"/>
    </xf>
    <xf numFmtId="9" fontId="0" fillId="0" borderId="8" xfId="0" applyNumberFormat="1" applyBorder="1" applyAlignment="1" applyProtection="1">
      <alignment horizontal="right"/>
    </xf>
    <xf numFmtId="180" fontId="30" fillId="5" borderId="16" xfId="2" applyNumberFormat="1" applyFont="1" applyFill="1" applyBorder="1"/>
    <xf numFmtId="37" fontId="29" fillId="0" borderId="0" xfId="0" applyFont="1" applyFill="1"/>
    <xf numFmtId="37" fontId="20" fillId="0" borderId="6" xfId="0" applyFont="1" applyBorder="1" applyProtection="1"/>
    <xf numFmtId="37" fontId="14" fillId="0" borderId="6" xfId="0" applyFont="1" applyBorder="1" applyProtection="1"/>
    <xf numFmtId="42" fontId="0" fillId="7" borderId="1" xfId="5" applyNumberFormat="1" applyFont="1" applyFill="1" applyBorder="1" applyAlignment="1" applyProtection="1">
      <alignment horizontal="right"/>
    </xf>
    <xf numFmtId="10" fontId="0" fillId="2" borderId="3" xfId="0" applyNumberFormat="1" applyFont="1" applyFill="1" applyBorder="1" applyAlignment="1" applyProtection="1">
      <alignment horizontal="center"/>
    </xf>
    <xf numFmtId="1" fontId="0" fillId="2" borderId="5" xfId="0" applyNumberFormat="1" applyFont="1" applyFill="1" applyBorder="1" applyAlignment="1" applyProtection="1">
      <alignment horizontal="center"/>
    </xf>
    <xf numFmtId="10" fontId="0" fillId="7" borderId="1" xfId="0" applyNumberFormat="1" applyFont="1" applyFill="1" applyBorder="1" applyProtection="1"/>
    <xf numFmtId="10" fontId="0"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71" fontId="6" fillId="0" borderId="0" xfId="0" applyNumberFormat="1" applyFont="1" applyFill="1" applyAlignment="1">
      <alignment horizontal="left"/>
    </xf>
    <xf numFmtId="171" fontId="2" fillId="0" borderId="0" xfId="0" applyNumberFormat="1" applyFont="1" applyBorder="1" applyAlignment="1" applyProtection="1">
      <alignment horizontal="center"/>
    </xf>
    <xf numFmtId="171" fontId="0" fillId="0" borderId="0" xfId="0" applyNumberFormat="1" applyFont="1" applyFill="1"/>
    <xf numFmtId="37" fontId="0" fillId="0" borderId="22" xfId="0" applyFont="1" applyBorder="1" applyAlignment="1">
      <alignment horizontal="right"/>
    </xf>
    <xf numFmtId="171" fontId="0" fillId="0" borderId="16" xfId="0" applyNumberFormat="1" applyFont="1" applyBorder="1"/>
    <xf numFmtId="171" fontId="0" fillId="7" borderId="16" xfId="0" applyNumberFormat="1" applyFont="1" applyFill="1" applyBorder="1"/>
    <xf numFmtId="10" fontId="0" fillId="7" borderId="16" xfId="0" applyNumberFormat="1" applyFont="1" applyFill="1" applyBorder="1"/>
    <xf numFmtId="37" fontId="0" fillId="7" borderId="16" xfId="2" applyNumberFormat="1" applyFont="1" applyFill="1" applyBorder="1" applyAlignment="1">
      <alignment horizontal="left"/>
    </xf>
    <xf numFmtId="9" fontId="0" fillId="0" borderId="16" xfId="0" applyNumberFormat="1" applyFill="1" applyBorder="1" applyAlignment="1">
      <alignment horizontal="center"/>
    </xf>
    <xf numFmtId="37" fontId="3" fillId="7" borderId="16" xfId="2" applyNumberFormat="1" applyFont="1" applyFill="1" applyBorder="1" applyAlignment="1">
      <alignment horizontal="left"/>
    </xf>
    <xf numFmtId="42" fontId="0" fillId="7" borderId="8" xfId="0" applyNumberFormat="1" applyFont="1" applyFill="1" applyBorder="1" applyProtection="1"/>
    <xf numFmtId="37" fontId="0" fillId="5" borderId="22" xfId="0" applyFont="1" applyFill="1" applyBorder="1" applyProtection="1"/>
    <xf numFmtId="10" fontId="0" fillId="7" borderId="5" xfId="0" applyNumberFormat="1" applyFont="1" applyFill="1" applyBorder="1" applyAlignment="1" applyProtection="1">
      <alignment horizontal="right"/>
    </xf>
    <xf numFmtId="42" fontId="0" fillId="3" borderId="5" xfId="0" applyNumberFormat="1" applyFont="1" applyFill="1" applyBorder="1" applyProtection="1"/>
    <xf numFmtId="37" fontId="0" fillId="5" borderId="5" xfId="0" applyFont="1" applyFill="1" applyBorder="1" applyProtection="1"/>
    <xf numFmtId="42" fontId="0" fillId="3" borderId="16" xfId="0" applyNumberFormat="1" applyFill="1" applyBorder="1" applyProtection="1"/>
    <xf numFmtId="37" fontId="2" fillId="0" borderId="16" xfId="0" applyFont="1" applyBorder="1" applyAlignment="1" applyProtection="1">
      <alignment horizontal="center" vertical="center" wrapText="1"/>
    </xf>
    <xf numFmtId="37" fontId="13" fillId="0" borderId="1" xfId="0" applyFont="1" applyBorder="1" applyAlignment="1" applyProtection="1">
      <alignment horizontal="center" vertical="center" wrapText="1"/>
    </xf>
    <xf numFmtId="37" fontId="12" fillId="0" borderId="22" xfId="0" applyFont="1" applyBorder="1" applyAlignment="1" applyProtection="1">
      <alignment horizontal="center" vertical="center" wrapText="1"/>
    </xf>
    <xf numFmtId="37" fontId="12" fillId="0" borderId="16" xfId="0" applyFont="1" applyBorder="1" applyAlignment="1" applyProtection="1">
      <alignment horizontal="center" vertical="center" wrapText="1"/>
    </xf>
    <xf numFmtId="9" fontId="0" fillId="0" borderId="16" xfId="0" applyNumberFormat="1" applyFont="1" applyBorder="1" applyProtection="1"/>
    <xf numFmtId="10" fontId="0" fillId="7" borderId="16" xfId="0" applyNumberFormat="1" applyFont="1" applyFill="1" applyBorder="1" applyAlignment="1" applyProtection="1">
      <alignment horizontal="right"/>
    </xf>
    <xf numFmtId="9" fontId="0" fillId="7" borderId="16" xfId="0" applyNumberFormat="1" applyFont="1" applyFill="1" applyBorder="1"/>
    <xf numFmtId="42" fontId="0" fillId="0" borderId="0" xfId="0" applyNumberFormat="1"/>
    <xf numFmtId="37" fontId="0" fillId="0" borderId="0" xfId="0" applyAlignment="1">
      <alignment horizontal="center"/>
    </xf>
    <xf numFmtId="41" fontId="0" fillId="3" borderId="5" xfId="0" applyNumberFormat="1" applyFont="1" applyFill="1" applyBorder="1" applyProtection="1"/>
    <xf numFmtId="168" fontId="0" fillId="6" borderId="5" xfId="0" applyNumberFormat="1" applyFont="1" applyFill="1" applyBorder="1" applyProtection="1"/>
    <xf numFmtId="37" fontId="0" fillId="5" borderId="1" xfId="0" applyFont="1" applyFill="1" applyBorder="1"/>
    <xf numFmtId="37" fontId="2" fillId="0" borderId="3" xfId="0" applyFont="1" applyBorder="1" applyAlignment="1" applyProtection="1">
      <alignment horizontal="center" vertical="center" wrapText="1"/>
    </xf>
    <xf numFmtId="44" fontId="0" fillId="0" borderId="0" xfId="0" applyNumberFormat="1"/>
    <xf numFmtId="37" fontId="0" fillId="3" borderId="25" xfId="0" applyFill="1" applyBorder="1" applyProtection="1"/>
    <xf numFmtId="37" fontId="2" fillId="5" borderId="22" xfId="0" applyFont="1" applyFill="1" applyBorder="1" applyAlignment="1">
      <alignment horizontal="centerContinuous"/>
    </xf>
    <xf numFmtId="37" fontId="0" fillId="3" borderId="16" xfId="0" applyFill="1" applyBorder="1" applyProtection="1"/>
    <xf numFmtId="41" fontId="0" fillId="0" borderId="16" xfId="0" applyNumberFormat="1" applyBorder="1" applyProtection="1"/>
    <xf numFmtId="37" fontId="0" fillId="0" borderId="16" xfId="0" applyNumberFormat="1" applyFont="1" applyBorder="1" applyProtection="1"/>
    <xf numFmtId="168" fontId="0" fillId="7" borderId="16" xfId="2" applyNumberFormat="1" applyFont="1" applyFill="1" applyBorder="1" applyProtection="1"/>
    <xf numFmtId="168" fontId="0" fillId="7" borderId="16" xfId="2" applyNumberFormat="1" applyFont="1" applyFill="1" applyBorder="1" applyAlignment="1" applyProtection="1">
      <alignment horizontal="left"/>
    </xf>
    <xf numFmtId="168" fontId="0" fillId="7" borderId="16" xfId="0" applyNumberFormat="1" applyFont="1" applyFill="1" applyBorder="1"/>
    <xf numFmtId="37" fontId="0" fillId="9" borderId="5" xfId="0" applyFont="1" applyFill="1" applyBorder="1" applyProtection="1"/>
    <xf numFmtId="168" fontId="0" fillId="7" borderId="42" xfId="0" applyNumberFormat="1" applyFont="1" applyFill="1" applyBorder="1"/>
    <xf numFmtId="37" fontId="0" fillId="5" borderId="15" xfId="0" applyFont="1" applyFill="1" applyBorder="1"/>
    <xf numFmtId="37" fontId="0" fillId="5" borderId="16" xfId="0" applyFont="1" applyFill="1" applyBorder="1" applyProtection="1"/>
    <xf numFmtId="37" fontId="2" fillId="5" borderId="16" xfId="0" applyFont="1" applyFill="1" applyBorder="1" applyAlignment="1">
      <alignment horizontal="centerContinuous"/>
    </xf>
    <xf numFmtId="168" fontId="3" fillId="7" borderId="8" xfId="2" applyNumberFormat="1" applyFont="1" applyFill="1" applyBorder="1" applyProtection="1"/>
    <xf numFmtId="37" fontId="2" fillId="0" borderId="16" xfId="0" applyFont="1" applyBorder="1" applyAlignment="1">
      <alignment horizontal="center" vertical="center" wrapText="1"/>
    </xf>
    <xf numFmtId="37" fontId="2" fillId="5" borderId="16" xfId="0" applyFont="1" applyFill="1" applyBorder="1"/>
    <xf numFmtId="37" fontId="2" fillId="5" borderId="22" xfId="0" applyFont="1" applyFill="1" applyBorder="1"/>
    <xf numFmtId="37" fontId="0" fillId="5" borderId="0" xfId="0" applyFont="1" applyFill="1"/>
    <xf numFmtId="37" fontId="31" fillId="0" borderId="0" xfId="0" applyFont="1"/>
    <xf numFmtId="42" fontId="0" fillId="7" borderId="16" xfId="0" applyNumberFormat="1" applyFill="1" applyBorder="1"/>
    <xf numFmtId="42" fontId="0" fillId="0" borderId="18" xfId="0" applyNumberFormat="1" applyBorder="1" applyAlignment="1">
      <alignment horizontal="center"/>
    </xf>
    <xf numFmtId="9" fontId="0" fillId="7" borderId="16" xfId="0" applyNumberFormat="1" applyFill="1" applyBorder="1"/>
    <xf numFmtId="37" fontId="0" fillId="0" borderId="16" xfId="0" applyBorder="1" applyAlignment="1">
      <alignment horizontal="center"/>
    </xf>
    <xf numFmtId="44" fontId="0" fillId="7" borderId="16" xfId="0" applyNumberFormat="1" applyFill="1" applyBorder="1"/>
    <xf numFmtId="37" fontId="0" fillId="0" borderId="43" xfId="0" applyBorder="1"/>
    <xf numFmtId="44" fontId="0" fillId="0" borderId="43" xfId="0" applyNumberFormat="1" applyBorder="1"/>
    <xf numFmtId="37" fontId="0" fillId="7" borderId="16" xfId="0" applyNumberFormat="1" applyFill="1" applyBorder="1"/>
    <xf numFmtId="37" fontId="0" fillId="0" borderId="18" xfId="0" applyBorder="1"/>
    <xf numFmtId="9" fontId="0" fillId="7" borderId="18" xfId="0" applyNumberFormat="1" applyFill="1" applyBorder="1"/>
    <xf numFmtId="37" fontId="0" fillId="0" borderId="43" xfId="0" applyNumberFormat="1" applyBorder="1"/>
    <xf numFmtId="37" fontId="0" fillId="0" borderId="43" xfId="0" applyFont="1" applyBorder="1"/>
    <xf numFmtId="1" fontId="0" fillId="7" borderId="16" xfId="0" applyNumberFormat="1" applyFill="1" applyBorder="1"/>
    <xf numFmtId="37" fontId="0" fillId="0" borderId="43" xfId="0" applyBorder="1" applyAlignment="1">
      <alignment wrapText="1"/>
    </xf>
    <xf numFmtId="9" fontId="0" fillId="0" borderId="43" xfId="0" applyNumberFormat="1" applyBorder="1" applyAlignment="1">
      <alignment horizontal="center" vertical="center"/>
    </xf>
    <xf numFmtId="44" fontId="0" fillId="0" borderId="43" xfId="0" applyNumberFormat="1" applyBorder="1" applyAlignment="1">
      <alignment horizontal="center" vertical="center"/>
    </xf>
    <xf numFmtId="44" fontId="0" fillId="0" borderId="16" xfId="0" applyNumberFormat="1" applyBorder="1" applyAlignment="1">
      <alignment horizontal="center" wrapText="1"/>
    </xf>
    <xf numFmtId="44" fontId="0" fillId="0" borderId="43" xfId="0" applyNumberFormat="1" applyBorder="1" applyAlignment="1">
      <alignment horizontal="center" wrapText="1"/>
    </xf>
    <xf numFmtId="37" fontId="0" fillId="0" borderId="16" xfId="0" applyFill="1" applyBorder="1" applyAlignment="1">
      <alignment wrapText="1"/>
    </xf>
    <xf numFmtId="44" fontId="0" fillId="7" borderId="16" xfId="0" applyNumberFormat="1" applyFill="1" applyBorder="1" applyAlignment="1">
      <alignment horizontal="center" vertical="center" wrapText="1"/>
    </xf>
    <xf numFmtId="37" fontId="0" fillId="0" borderId="16" xfId="0" applyFill="1" applyBorder="1" applyAlignment="1">
      <alignment vertical="center" wrapText="1"/>
    </xf>
    <xf numFmtId="1" fontId="0" fillId="7" borderId="16" xfId="0" applyNumberFormat="1" applyFill="1" applyBorder="1" applyAlignment="1">
      <alignment horizontal="center"/>
    </xf>
    <xf numFmtId="42" fontId="0" fillId="0" borderId="0" xfId="0" applyNumberFormat="1" applyFont="1"/>
    <xf numFmtId="37" fontId="0" fillId="0" borderId="0" xfId="0" applyNumberFormat="1" applyBorder="1"/>
    <xf numFmtId="37" fontId="0" fillId="0" borderId="3" xfId="0" applyBorder="1" applyAlignment="1" applyProtection="1"/>
    <xf numFmtId="37" fontId="0" fillId="0" borderId="0" xfId="0" quotePrefix="1" applyNumberFormat="1" applyFill="1" applyBorder="1"/>
    <xf numFmtId="37" fontId="0" fillId="0" borderId="35" xfId="0" applyFont="1" applyBorder="1" applyProtection="1"/>
    <xf numFmtId="49" fontId="0" fillId="0" borderId="0" xfId="0" applyNumberFormat="1"/>
    <xf numFmtId="49" fontId="0" fillId="0" borderId="0" xfId="0" applyNumberFormat="1" applyFont="1"/>
    <xf numFmtId="37" fontId="3" fillId="0" borderId="14" xfId="0" applyFont="1" applyBorder="1"/>
    <xf numFmtId="37" fontId="3" fillId="0" borderId="12" xfId="0" applyFont="1" applyBorder="1" applyProtection="1"/>
    <xf numFmtId="49" fontId="0" fillId="0" borderId="1" xfId="0" applyNumberFormat="1" applyBorder="1" applyAlignment="1" applyProtection="1">
      <alignment horizontal="center" wrapText="1"/>
    </xf>
    <xf numFmtId="49" fontId="0" fillId="0" borderId="1" xfId="0" applyNumberFormat="1" applyFont="1" applyBorder="1" applyAlignment="1" applyProtection="1">
      <alignment horizontal="center" wrapText="1"/>
    </xf>
    <xf numFmtId="10" fontId="0" fillId="0" borderId="0" xfId="0" applyNumberFormat="1" applyFont="1"/>
    <xf numFmtId="10" fontId="0" fillId="7" borderId="1" xfId="0" applyNumberFormat="1" applyFill="1" applyBorder="1" applyAlignment="1" applyProtection="1">
      <alignment horizontal="right"/>
    </xf>
    <xf numFmtId="180" fontId="0" fillId="7" borderId="44" xfId="0" applyNumberFormat="1" applyFont="1" applyFill="1" applyBorder="1" applyAlignment="1" applyProtection="1">
      <alignment horizontal="center"/>
    </xf>
    <xf numFmtId="180" fontId="0" fillId="7" borderId="45" xfId="0" applyNumberFormat="1" applyFont="1" applyFill="1" applyBorder="1" applyAlignment="1"/>
    <xf numFmtId="180" fontId="0" fillId="6" borderId="46" xfId="0" applyNumberFormat="1" applyFont="1" applyFill="1" applyBorder="1" applyAlignment="1" applyProtection="1"/>
    <xf numFmtId="37" fontId="0" fillId="0" borderId="1" xfId="0" applyFont="1" applyFill="1" applyBorder="1" applyAlignment="1" applyProtection="1">
      <alignment horizontal="center"/>
    </xf>
    <xf numFmtId="37" fontId="0" fillId="5" borderId="1" xfId="0" applyFont="1" applyFill="1" applyBorder="1" applyAlignment="1" applyProtection="1">
      <alignment horizontal="center"/>
    </xf>
    <xf numFmtId="10" fontId="0" fillId="0" borderId="1" xfId="0" applyNumberFormat="1" applyBorder="1" applyAlignment="1" applyProtection="1">
      <alignment horizontal="right"/>
    </xf>
    <xf numFmtId="10" fontId="0" fillId="0" borderId="1" xfId="5" applyNumberFormat="1" applyFont="1" applyBorder="1" applyAlignment="1" applyProtection="1">
      <alignment horizontal="right"/>
    </xf>
    <xf numFmtId="37" fontId="2" fillId="0" borderId="22" xfId="0" applyFont="1" applyBorder="1" applyAlignment="1">
      <alignment horizontal="center" vertical="center" wrapText="1"/>
    </xf>
    <xf numFmtId="37" fontId="2" fillId="0" borderId="22" xfId="0" quotePrefix="1" applyFont="1" applyBorder="1" applyAlignment="1">
      <alignment horizontal="center" vertical="center" wrapText="1"/>
    </xf>
    <xf numFmtId="42" fontId="0" fillId="0" borderId="43" xfId="0" applyNumberFormat="1" applyBorder="1" applyAlignment="1">
      <alignment horizontal="center" vertical="center"/>
    </xf>
    <xf numFmtId="37" fontId="33" fillId="0" borderId="0" xfId="0" applyFont="1"/>
    <xf numFmtId="37" fontId="0" fillId="0" borderId="43" xfId="0" applyBorder="1" applyAlignment="1">
      <alignment vertical="center" wrapText="1"/>
    </xf>
    <xf numFmtId="37" fontId="0" fillId="5" borderId="0" xfId="0" applyFill="1" applyProtection="1"/>
    <xf numFmtId="37" fontId="6" fillId="5" borderId="0" xfId="0" applyFont="1" applyFill="1" applyProtection="1"/>
    <xf numFmtId="37" fontId="0" fillId="5" borderId="0" xfId="0" applyFont="1" applyFill="1" applyBorder="1" applyProtection="1"/>
    <xf numFmtId="37" fontId="6" fillId="5" borderId="14" xfId="0" applyFont="1" applyFill="1" applyBorder="1" applyProtection="1"/>
    <xf numFmtId="37" fontId="3" fillId="5" borderId="14" xfId="0" applyFont="1" applyFill="1" applyBorder="1"/>
    <xf numFmtId="37" fontId="0" fillId="5" borderId="0" xfId="0" applyFill="1" applyBorder="1" applyProtection="1"/>
    <xf numFmtId="37" fontId="3" fillId="5" borderId="0" xfId="0" applyFont="1" applyFill="1" applyBorder="1"/>
    <xf numFmtId="14" fontId="0" fillId="5" borderId="15" xfId="0" applyNumberFormat="1" applyFill="1" applyBorder="1"/>
    <xf numFmtId="0" fontId="0" fillId="5" borderId="0" xfId="0" applyNumberFormat="1" applyFont="1" applyFill="1" applyBorder="1" applyProtection="1"/>
    <xf numFmtId="37" fontId="6" fillId="5" borderId="0" xfId="0" applyFont="1" applyFill="1" applyBorder="1" applyProtection="1"/>
    <xf numFmtId="37" fontId="23" fillId="5" borderId="0" xfId="0" applyFont="1" applyFill="1" applyBorder="1" applyProtection="1"/>
    <xf numFmtId="37" fontId="0" fillId="5" borderId="14" xfId="0" applyFont="1" applyFill="1" applyBorder="1" applyAlignment="1" applyProtection="1">
      <alignment horizontal="center"/>
    </xf>
    <xf numFmtId="37" fontId="3" fillId="5" borderId="0" xfId="0" applyFont="1" applyFill="1"/>
    <xf numFmtId="37" fontId="0" fillId="5" borderId="0" xfId="0" applyFont="1" applyFill="1" applyBorder="1" applyAlignment="1" applyProtection="1">
      <alignment horizontal="center"/>
    </xf>
    <xf numFmtId="177" fontId="0" fillId="5" borderId="16" xfId="0" applyNumberFormat="1" applyFill="1" applyBorder="1" applyAlignment="1" applyProtection="1">
      <alignment horizontal="center"/>
    </xf>
    <xf numFmtId="37" fontId="0" fillId="5" borderId="0" xfId="0" applyFont="1" applyFill="1" applyBorder="1" applyAlignment="1" applyProtection="1">
      <alignment horizontal="center" wrapText="1"/>
    </xf>
    <xf numFmtId="183" fontId="3" fillId="5" borderId="16" xfId="0" applyNumberFormat="1" applyFont="1" applyFill="1" applyBorder="1" applyAlignment="1" applyProtection="1">
      <alignment horizontal="center" vertical="center"/>
    </xf>
    <xf numFmtId="37" fontId="3" fillId="5" borderId="21" xfId="0" applyFont="1" applyFill="1" applyBorder="1" applyAlignment="1" applyProtection="1">
      <alignment vertical="center"/>
    </xf>
    <xf numFmtId="37" fontId="3" fillId="5" borderId="15" xfId="0" applyFont="1" applyFill="1" applyBorder="1" applyProtection="1"/>
    <xf numFmtId="37" fontId="3" fillId="5" borderId="22" xfId="0" applyFont="1" applyFill="1" applyBorder="1" applyProtection="1"/>
    <xf numFmtId="37" fontId="0" fillId="5" borderId="0" xfId="0" applyFont="1" applyFill="1" applyBorder="1"/>
    <xf numFmtId="37" fontId="3" fillId="5" borderId="0" xfId="0" applyFont="1" applyFill="1" applyBorder="1" applyProtection="1"/>
    <xf numFmtId="182" fontId="3" fillId="5" borderId="16" xfId="0" applyNumberFormat="1" applyFont="1" applyFill="1" applyBorder="1" applyAlignment="1" applyProtection="1">
      <alignment horizontal="center"/>
    </xf>
    <xf numFmtId="37" fontId="0" fillId="5" borderId="21" xfId="0" applyFont="1" applyFill="1" applyBorder="1" applyProtection="1"/>
    <xf numFmtId="37" fontId="0" fillId="5" borderId="17" xfId="0" applyFont="1" applyFill="1" applyBorder="1"/>
    <xf numFmtId="37" fontId="3" fillId="5" borderId="14" xfId="0" applyFont="1" applyFill="1" applyBorder="1" applyProtection="1"/>
    <xf numFmtId="37" fontId="3" fillId="5" borderId="34" xfId="0" applyFont="1" applyFill="1" applyBorder="1" applyProtection="1"/>
    <xf numFmtId="37" fontId="3" fillId="5" borderId="21" xfId="0" applyFont="1" applyFill="1" applyBorder="1" applyProtection="1"/>
    <xf numFmtId="37" fontId="0" fillId="5" borderId="23" xfId="0" applyFont="1" applyFill="1" applyBorder="1"/>
    <xf numFmtId="37" fontId="3" fillId="5" borderId="27" xfId="0" applyFont="1" applyFill="1" applyBorder="1" applyProtection="1"/>
    <xf numFmtId="182" fontId="3" fillId="5" borderId="16" xfId="0" applyNumberFormat="1" applyFont="1" applyFill="1" applyBorder="1" applyAlignment="1" applyProtection="1">
      <alignment horizontal="center" vertical="center"/>
    </xf>
    <xf numFmtId="37" fontId="0" fillId="5" borderId="21" xfId="0" applyFill="1" applyBorder="1" applyAlignment="1" applyProtection="1"/>
    <xf numFmtId="37" fontId="3" fillId="5" borderId="23" xfId="0" applyFont="1" applyFill="1" applyBorder="1"/>
    <xf numFmtId="37" fontId="0" fillId="5" borderId="19" xfId="0" applyFont="1" applyFill="1" applyBorder="1"/>
    <xf numFmtId="37" fontId="3" fillId="5" borderId="6" xfId="0" applyFont="1" applyFill="1" applyBorder="1" applyProtection="1"/>
    <xf numFmtId="37" fontId="3" fillId="5" borderId="28" xfId="0" applyFont="1" applyFill="1" applyBorder="1" applyProtection="1"/>
    <xf numFmtId="37" fontId="3" fillId="5" borderId="16" xfId="0" applyFont="1" applyFill="1" applyBorder="1" applyAlignment="1" applyProtection="1">
      <alignment horizontal="center"/>
    </xf>
    <xf numFmtId="37" fontId="3" fillId="5" borderId="22" xfId="0" applyFont="1" applyFill="1" applyBorder="1"/>
    <xf numFmtId="37" fontId="0" fillId="5" borderId="21" xfId="0" applyFont="1" applyFill="1" applyBorder="1" applyAlignment="1"/>
    <xf numFmtId="37" fontId="0" fillId="5" borderId="15" xfId="0" applyFill="1" applyBorder="1" applyProtection="1"/>
    <xf numFmtId="37" fontId="3" fillId="5" borderId="0" xfId="0" applyFont="1" applyFill="1" applyAlignment="1">
      <alignment horizontal="right"/>
    </xf>
    <xf numFmtId="37" fontId="6" fillId="5" borderId="0" xfId="0" applyFont="1" applyFill="1"/>
    <xf numFmtId="37" fontId="0" fillId="5" borderId="0" xfId="0" applyFill="1"/>
    <xf numFmtId="37" fontId="7" fillId="5" borderId="0" xfId="0" applyFont="1" applyFill="1" applyAlignment="1">
      <alignment horizontal="center"/>
    </xf>
    <xf numFmtId="37" fontId="7" fillId="5" borderId="0" xfId="0" applyFont="1" applyFill="1"/>
    <xf numFmtId="37" fontId="0" fillId="5" borderId="6" xfId="0" applyFill="1" applyBorder="1"/>
    <xf numFmtId="37" fontId="0" fillId="5" borderId="6" xfId="0" applyFont="1" applyFill="1" applyBorder="1"/>
    <xf numFmtId="37" fontId="0" fillId="5" borderId="3" xfId="0" applyFill="1" applyBorder="1" applyProtection="1"/>
    <xf numFmtId="37" fontId="0" fillId="9" borderId="3" xfId="0" applyFill="1" applyBorder="1" applyProtection="1"/>
    <xf numFmtId="37" fontId="17" fillId="5" borderId="47" xfId="0" applyFont="1" applyFill="1" applyBorder="1" applyAlignment="1">
      <alignment horizontal="center"/>
    </xf>
    <xf numFmtId="37" fontId="17" fillId="5" borderId="48" xfId="0" applyFont="1" applyFill="1" applyBorder="1" applyAlignment="1">
      <alignment horizontal="center"/>
    </xf>
    <xf numFmtId="37" fontId="17" fillId="5" borderId="49" xfId="0" applyFont="1" applyFill="1" applyBorder="1" applyAlignment="1">
      <alignment horizontal="center"/>
    </xf>
    <xf numFmtId="37" fontId="10" fillId="0" borderId="0" xfId="0" applyFont="1" applyBorder="1" applyAlignment="1">
      <alignment horizontal="center" vertical="center" wrapText="1"/>
    </xf>
    <xf numFmtId="37" fontId="10" fillId="0" borderId="33" xfId="0" applyFont="1" applyBorder="1" applyAlignment="1">
      <alignment horizontal="center" vertical="center" wrapText="1"/>
    </xf>
    <xf numFmtId="37" fontId="3" fillId="5" borderId="18" xfId="0" applyFont="1" applyFill="1" applyBorder="1" applyAlignment="1" applyProtection="1">
      <alignment horizontal="center" vertical="center"/>
    </xf>
    <xf numFmtId="37" fontId="3" fillId="5" borderId="45" xfId="0" applyFont="1" applyFill="1" applyBorder="1" applyAlignment="1" applyProtection="1">
      <alignment horizontal="center" vertical="center"/>
    </xf>
    <xf numFmtId="37" fontId="3" fillId="5" borderId="20" xfId="0" applyFont="1" applyFill="1" applyBorder="1" applyAlignment="1" applyProtection="1">
      <alignment horizontal="center" vertical="center"/>
    </xf>
    <xf numFmtId="37" fontId="2" fillId="0" borderId="26" xfId="0" applyFont="1" applyBorder="1" applyAlignment="1" applyProtection="1">
      <alignment horizontal="center" wrapText="1"/>
    </xf>
    <xf numFmtId="37" fontId="2" fillId="0" borderId="50" xfId="0" applyFont="1" applyBorder="1" applyAlignment="1">
      <alignment horizontal="center" wrapText="1"/>
    </xf>
    <xf numFmtId="37" fontId="3" fillId="0" borderId="15" xfId="0" applyFont="1" applyBorder="1" applyAlignment="1" applyProtection="1"/>
    <xf numFmtId="37" fontId="5" fillId="0" borderId="14" xfId="0" applyFont="1" applyBorder="1" applyAlignment="1">
      <alignment horizontal="center" vertical="center" wrapText="1"/>
    </xf>
    <xf numFmtId="37" fontId="5" fillId="0" borderId="6" xfId="0" applyFont="1" applyFill="1" applyBorder="1" applyAlignment="1">
      <alignment horizontal="center"/>
    </xf>
    <xf numFmtId="37" fontId="2" fillId="0" borderId="8" xfId="0" applyFont="1" applyBorder="1" applyAlignment="1">
      <alignment horizontal="center" wrapText="1"/>
    </xf>
    <xf numFmtId="37" fontId="6" fillId="0" borderId="0" xfId="0" applyFont="1" applyFill="1" applyBorder="1" applyAlignment="1" applyProtection="1">
      <alignment horizontal="center"/>
    </xf>
    <xf numFmtId="37" fontId="0" fillId="0" borderId="0" xfId="0" applyAlignment="1">
      <alignment wrapText="1"/>
    </xf>
    <xf numFmtId="37" fontId="0" fillId="0" borderId="0" xfId="0" applyFont="1" applyFill="1" applyAlignment="1">
      <alignment wrapText="1"/>
    </xf>
    <xf numFmtId="37" fontId="0" fillId="0" borderId="0" xfId="0" applyFill="1" applyAlignment="1">
      <alignment wrapText="1"/>
    </xf>
    <xf numFmtId="37" fontId="3" fillId="0" borderId="21" xfId="0" applyFont="1" applyBorder="1" applyAlignment="1" applyProtection="1">
      <alignment horizontal="center" wrapText="1"/>
    </xf>
    <xf numFmtId="37" fontId="3" fillId="0" borderId="15" xfId="0" applyFont="1" applyBorder="1" applyAlignment="1" applyProtection="1">
      <alignment horizontal="center" wrapText="1"/>
    </xf>
    <xf numFmtId="37" fontId="3" fillId="0" borderId="22" xfId="0" applyFont="1" applyBorder="1" applyAlignment="1" applyProtection="1">
      <alignment horizontal="center" wrapText="1"/>
    </xf>
    <xf numFmtId="37" fontId="3" fillId="0" borderId="21" xfId="0" applyFont="1" applyBorder="1" applyAlignment="1" applyProtection="1">
      <alignment horizontal="center"/>
    </xf>
    <xf numFmtId="37" fontId="3" fillId="0" borderId="15" xfId="0" applyFont="1" applyBorder="1" applyAlignment="1" applyProtection="1">
      <alignment horizontal="center"/>
    </xf>
    <xf numFmtId="37" fontId="3" fillId="0" borderId="22" xfId="0" applyFont="1" applyBorder="1" applyAlignment="1" applyProtection="1">
      <alignment horizontal="center"/>
    </xf>
    <xf numFmtId="37" fontId="0" fillId="0" borderId="0" xfId="0" applyFont="1" applyAlignment="1">
      <alignment wrapText="1"/>
    </xf>
    <xf numFmtId="37" fontId="6" fillId="0" borderId="0" xfId="0" applyFont="1" applyAlignment="1" applyProtection="1">
      <alignment wrapText="1"/>
    </xf>
    <xf numFmtId="37" fontId="0" fillId="0" borderId="0" xfId="0"/>
    <xf numFmtId="37" fontId="3" fillId="0" borderId="0" xfId="0" applyFont="1" applyFill="1" applyAlignment="1">
      <alignment wrapText="1"/>
    </xf>
    <xf numFmtId="37" fontId="0" fillId="0" borderId="0" xfId="0" applyFill="1"/>
    <xf numFmtId="37" fontId="2" fillId="0" borderId="21" xfId="0" applyFont="1" applyBorder="1" applyAlignment="1" applyProtection="1">
      <alignment horizontal="center" vertical="center"/>
    </xf>
    <xf numFmtId="37" fontId="2" fillId="0" borderId="15" xfId="0" applyFont="1" applyBorder="1" applyAlignment="1" applyProtection="1">
      <alignment horizontal="center" vertical="center"/>
    </xf>
    <xf numFmtId="37" fontId="5" fillId="0" borderId="0" xfId="0" applyFont="1" applyBorder="1" applyAlignment="1" applyProtection="1">
      <alignment horizontal="center" vertical="center"/>
    </xf>
    <xf numFmtId="37" fontId="2" fillId="0" borderId="22" xfId="0" applyFont="1" applyBorder="1" applyAlignment="1" applyProtection="1">
      <alignment horizontal="center" vertical="center"/>
    </xf>
    <xf numFmtId="37" fontId="2" fillId="0" borderId="16" xfId="0" applyFont="1" applyBorder="1" applyAlignment="1" applyProtection="1">
      <alignment horizontal="center" vertical="center"/>
    </xf>
    <xf numFmtId="44" fontId="0" fillId="0" borderId="51" xfId="0" applyNumberFormat="1" applyBorder="1" applyAlignment="1">
      <alignment vertical="center" wrapText="1"/>
    </xf>
    <xf numFmtId="44" fontId="0" fillId="0" borderId="0" xfId="0" applyNumberFormat="1" applyAlignment="1">
      <alignment vertical="center" wrapText="1"/>
    </xf>
    <xf numFmtId="0" fontId="6" fillId="5" borderId="21" xfId="4" applyFont="1" applyFill="1" applyBorder="1" applyAlignment="1">
      <alignment horizontal="center"/>
    </xf>
    <xf numFmtId="0" fontId="6" fillId="5" borderId="15" xfId="4" applyFont="1" applyFill="1" applyBorder="1" applyAlignment="1">
      <alignment horizontal="center"/>
    </xf>
    <xf numFmtId="0" fontId="6" fillId="5" borderId="22" xfId="4" applyFont="1" applyFill="1" applyBorder="1" applyAlignment="1">
      <alignment horizontal="center"/>
    </xf>
    <xf numFmtId="0" fontId="5" fillId="0" borderId="0" xfId="4" applyFont="1" applyAlignment="1">
      <alignment horizontal="center" vertical="center"/>
    </xf>
    <xf numFmtId="37" fontId="0" fillId="0" borderId="1" xfId="0" applyFont="1" applyFill="1" applyBorder="1" applyAlignment="1" applyProtection="1"/>
    <xf numFmtId="37" fontId="2" fillId="0" borderId="3" xfId="0" applyFont="1" applyBorder="1" applyAlignment="1" applyProtection="1">
      <alignment horizontal="center" vertical="center" wrapText="1"/>
    </xf>
    <xf numFmtId="37" fontId="2" fillId="0" borderId="5" xfId="0" applyFont="1" applyBorder="1" applyAlignment="1" applyProtection="1">
      <alignment horizontal="center" vertical="center" wrapText="1"/>
    </xf>
    <xf numFmtId="37" fontId="0" fillId="0" borderId="1" xfId="0" applyFont="1" applyBorder="1" applyAlignment="1" applyProtection="1"/>
    <xf numFmtId="37" fontId="5" fillId="0" borderId="0" xfId="0" applyFont="1" applyBorder="1" applyAlignment="1" applyProtection="1">
      <alignment horizontal="center"/>
    </xf>
    <xf numFmtId="37" fontId="25" fillId="0" borderId="0" xfId="0" applyFont="1" applyAlignment="1">
      <alignment horizontal="center"/>
    </xf>
    <xf numFmtId="165" fontId="0" fillId="2" borderId="3" xfId="0" applyNumberFormat="1" applyFont="1" applyFill="1" applyBorder="1" applyAlignment="1" applyProtection="1"/>
    <xf numFmtId="165" fontId="0" fillId="2" borderId="4" xfId="0" applyNumberFormat="1" applyFont="1" applyFill="1" applyBorder="1" applyAlignment="1" applyProtection="1"/>
    <xf numFmtId="165" fontId="0" fillId="2" borderId="5" xfId="0" applyNumberFormat="1" applyFont="1" applyFill="1" applyBorder="1" applyAlignment="1" applyProtection="1"/>
    <xf numFmtId="165" fontId="0" fillId="2" borderId="3" xfId="0" applyNumberFormat="1" applyFont="1" applyFill="1" applyBorder="1" applyAlignment="1" applyProtection="1">
      <alignment horizontal="center"/>
    </xf>
    <xf numFmtId="165" fontId="0" fillId="2" borderId="4" xfId="0" applyNumberFormat="1" applyFont="1" applyFill="1" applyBorder="1" applyAlignment="1" applyProtection="1">
      <alignment horizontal="center"/>
    </xf>
    <xf numFmtId="165" fontId="0" fillId="2" borderId="5" xfId="0" applyNumberFormat="1" applyFont="1" applyFill="1" applyBorder="1" applyAlignment="1" applyProtection="1">
      <alignment horizontal="center"/>
    </xf>
    <xf numFmtId="37" fontId="2" fillId="0" borderId="3" xfId="0" applyFont="1" applyBorder="1" applyAlignment="1" applyProtection="1">
      <alignment horizontal="center" vertical="center"/>
    </xf>
    <xf numFmtId="37" fontId="2" fillId="0" borderId="4" xfId="0" applyFont="1" applyBorder="1" applyAlignment="1" applyProtection="1">
      <alignment horizontal="center" vertical="center"/>
    </xf>
    <xf numFmtId="37" fontId="2" fillId="0" borderId="5" xfId="0" applyFont="1" applyBorder="1" applyAlignment="1" applyProtection="1">
      <alignment horizontal="center" vertical="center"/>
    </xf>
    <xf numFmtId="37" fontId="2" fillId="10" borderId="3" xfId="0" applyFont="1" applyFill="1" applyBorder="1" applyAlignment="1" applyProtection="1">
      <alignment horizontal="center"/>
    </xf>
    <xf numFmtId="37" fontId="2" fillId="10" borderId="4" xfId="0" applyFont="1" applyFill="1" applyBorder="1" applyAlignment="1" applyProtection="1">
      <alignment horizontal="center"/>
    </xf>
    <xf numFmtId="37" fontId="2" fillId="10" borderId="5" xfId="0" applyFont="1" applyFill="1" applyBorder="1" applyAlignment="1" applyProtection="1">
      <alignment horizontal="center"/>
    </xf>
    <xf numFmtId="37" fontId="2" fillId="10" borderId="6" xfId="0" applyFont="1" applyFill="1" applyBorder="1" applyAlignment="1" applyProtection="1">
      <alignment horizontal="center"/>
    </xf>
    <xf numFmtId="37" fontId="2" fillId="0" borderId="3" xfId="0" applyFont="1" applyBorder="1" applyAlignment="1" applyProtection="1">
      <alignment horizontal="center" wrapText="1"/>
    </xf>
    <xf numFmtId="37" fontId="0" fillId="0" borderId="5" xfId="0" applyBorder="1" applyAlignment="1">
      <alignment wrapText="1"/>
    </xf>
  </cellXfs>
  <cellStyles count="6">
    <cellStyle name="Comma" xfId="1" builtinId="3"/>
    <cellStyle name="Currency" xfId="2" builtinId="4"/>
    <cellStyle name="Hyperlink" xfId="3" builtinId="8"/>
    <cellStyle name="Normal" xfId="0" builtinId="0"/>
    <cellStyle name="Normal 2" xfId="4"/>
    <cellStyle name="Percent" xfId="5" builtinId="5"/>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807720</xdr:colOff>
      <xdr:row>2</xdr:row>
      <xdr:rowOff>45720</xdr:rowOff>
    </xdr:to>
    <xdr:pic>
      <xdr:nvPicPr>
        <xdr:cNvPr id="1433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07720" cy="44958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137160</xdr:colOff>
      <xdr:row>3</xdr:row>
      <xdr:rowOff>45720</xdr:rowOff>
    </xdr:to>
    <xdr:pic>
      <xdr:nvPicPr>
        <xdr:cNvPr id="2252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4880" cy="4419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xdr:col>
      <xdr:colOff>144780</xdr:colOff>
      <xdr:row>2</xdr:row>
      <xdr:rowOff>152400</xdr:rowOff>
    </xdr:to>
    <xdr:pic>
      <xdr:nvPicPr>
        <xdr:cNvPr id="12291"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0" y="22860"/>
          <a:ext cx="952500" cy="46482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137160</xdr:colOff>
      <xdr:row>2</xdr:row>
      <xdr:rowOff>0</xdr:rowOff>
    </xdr:to>
    <xdr:pic>
      <xdr:nvPicPr>
        <xdr:cNvPr id="2355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4880" cy="434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106680</xdr:colOff>
      <xdr:row>3</xdr:row>
      <xdr:rowOff>7620</xdr:rowOff>
    </xdr:to>
    <xdr:pic>
      <xdr:nvPicPr>
        <xdr:cNvPr id="1331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52500" cy="4343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106680</xdr:colOff>
      <xdr:row>2</xdr:row>
      <xdr:rowOff>213360</xdr:rowOff>
    </xdr:to>
    <xdr:pic>
      <xdr:nvPicPr>
        <xdr:cNvPr id="15361"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52500" cy="457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137160</xdr:colOff>
      <xdr:row>1</xdr:row>
      <xdr:rowOff>213360</xdr:rowOff>
    </xdr:to>
    <xdr:pic>
      <xdr:nvPicPr>
        <xdr:cNvPr id="1638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4880" cy="44196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137160</xdr:colOff>
      <xdr:row>3</xdr:row>
      <xdr:rowOff>0</xdr:rowOff>
    </xdr:to>
    <xdr:pic>
      <xdr:nvPicPr>
        <xdr:cNvPr id="1740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4880" cy="43434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594360</xdr:colOff>
      <xdr:row>1</xdr:row>
      <xdr:rowOff>457200</xdr:rowOff>
    </xdr:to>
    <xdr:pic>
      <xdr:nvPicPr>
        <xdr:cNvPr id="1843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3440" cy="457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594360</xdr:colOff>
      <xdr:row>1</xdr:row>
      <xdr:rowOff>457200</xdr:rowOff>
    </xdr:to>
    <xdr:pic>
      <xdr:nvPicPr>
        <xdr:cNvPr id="1945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3440" cy="457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xdr:colOff>
      <xdr:row>1</xdr:row>
      <xdr:rowOff>7620</xdr:rowOff>
    </xdr:from>
    <xdr:to>
      <xdr:col>1</xdr:col>
      <xdr:colOff>632460</xdr:colOff>
      <xdr:row>2</xdr:row>
      <xdr:rowOff>0</xdr:rowOff>
    </xdr:to>
    <xdr:pic>
      <xdr:nvPicPr>
        <xdr:cNvPr id="2048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2860" y="7620"/>
          <a:ext cx="845820" cy="457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137160</xdr:colOff>
      <xdr:row>3</xdr:row>
      <xdr:rowOff>0</xdr:rowOff>
    </xdr:to>
    <xdr:pic>
      <xdr:nvPicPr>
        <xdr:cNvPr id="2150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4880" cy="4343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topLeftCell="A4" zoomScaleNormal="100" zoomScaleSheetLayoutView="100" workbookViewId="0"/>
  </sheetViews>
  <sheetFormatPr defaultRowHeight="12.75"/>
  <cols>
    <col min="1" max="1" width="15.6640625" customWidth="1"/>
    <col min="8" max="8" width="19" customWidth="1"/>
  </cols>
  <sheetData>
    <row r="1" spans="1:12" ht="15.75" customHeight="1">
      <c r="C1" s="497" t="s">
        <v>572</v>
      </c>
      <c r="I1" s="299"/>
      <c r="J1" s="299"/>
      <c r="K1" s="713" t="s">
        <v>383</v>
      </c>
      <c r="L1" s="713"/>
    </row>
    <row r="2" spans="1:12" ht="16.5" customHeight="1" thickBot="1">
      <c r="C2" s="497" t="s">
        <v>573</v>
      </c>
      <c r="I2" s="294"/>
      <c r="J2" s="294"/>
      <c r="K2" s="714">
        <v>202</v>
      </c>
      <c r="L2" s="714"/>
    </row>
    <row r="3" spans="1:12" ht="24" thickBot="1">
      <c r="A3" s="710" t="s">
        <v>571</v>
      </c>
      <c r="B3" s="711"/>
      <c r="C3" s="711"/>
      <c r="D3" s="711"/>
      <c r="E3" s="711"/>
      <c r="F3" s="711"/>
      <c r="G3" s="711"/>
      <c r="H3" s="711"/>
      <c r="I3" s="711"/>
      <c r="J3" s="711"/>
      <c r="K3" s="711"/>
      <c r="L3" s="712"/>
    </row>
    <row r="5" spans="1:12" ht="15.75">
      <c r="C5" s="282" t="s">
        <v>589</v>
      </c>
      <c r="D5" s="283"/>
      <c r="E5" s="283"/>
      <c r="F5" s="308"/>
      <c r="G5" s="285"/>
      <c r="H5" s="285"/>
      <c r="I5" s="285"/>
      <c r="J5" s="285"/>
      <c r="K5" s="285"/>
      <c r="L5" s="286"/>
    </row>
    <row r="6" spans="1:12" ht="15.75">
      <c r="C6" s="282"/>
      <c r="D6" s="283"/>
      <c r="E6" s="283"/>
      <c r="F6" s="287"/>
      <c r="G6" s="285"/>
      <c r="H6" s="285"/>
      <c r="I6" s="285"/>
      <c r="J6" s="285"/>
      <c r="K6" s="285"/>
      <c r="L6" s="285"/>
    </row>
    <row r="7" spans="1:12" ht="15.75">
      <c r="A7" s="288"/>
      <c r="C7" s="282" t="s">
        <v>564</v>
      </c>
      <c r="D7" s="283"/>
      <c r="E7" s="283"/>
      <c r="F7" s="284"/>
      <c r="G7" s="285"/>
      <c r="H7" s="285"/>
      <c r="I7" s="285"/>
      <c r="J7" s="285"/>
      <c r="K7" s="285"/>
      <c r="L7" s="286"/>
    </row>
    <row r="8" spans="1:12" ht="15.75">
      <c r="A8" s="288"/>
      <c r="C8" s="283"/>
      <c r="D8" s="283"/>
      <c r="E8" s="283"/>
      <c r="F8" s="283"/>
      <c r="G8" s="283"/>
      <c r="H8" s="283"/>
      <c r="I8" s="283"/>
      <c r="J8" s="283"/>
      <c r="K8" s="283"/>
      <c r="L8" s="283"/>
    </row>
    <row r="9" spans="1:12" ht="15.75">
      <c r="A9" s="288"/>
      <c r="C9" s="282" t="s">
        <v>565</v>
      </c>
      <c r="D9" s="283"/>
      <c r="E9" s="283"/>
      <c r="F9" s="284"/>
      <c r="G9" s="285"/>
      <c r="H9" s="285"/>
      <c r="I9" s="285"/>
      <c r="J9" s="285"/>
      <c r="K9" s="285"/>
      <c r="L9" s="286"/>
    </row>
    <row r="10" spans="1:12" ht="15.75">
      <c r="C10" s="283"/>
      <c r="D10" s="283"/>
      <c r="E10" s="283"/>
      <c r="F10" s="283"/>
      <c r="G10" s="283"/>
      <c r="H10" s="283"/>
      <c r="I10" s="283"/>
      <c r="J10" s="283"/>
      <c r="K10" s="283"/>
      <c r="L10" s="283"/>
    </row>
    <row r="11" spans="1:12" ht="15.75">
      <c r="A11" s="289"/>
      <c r="B11" s="290" t="s">
        <v>712</v>
      </c>
      <c r="C11" s="290"/>
      <c r="D11" s="290"/>
      <c r="E11" s="290"/>
      <c r="F11" s="290"/>
      <c r="G11" s="290"/>
      <c r="H11" s="290"/>
      <c r="I11" s="290"/>
      <c r="J11" s="290"/>
      <c r="K11" s="295"/>
      <c r="L11" s="296"/>
    </row>
    <row r="12" spans="1:12" ht="15.75">
      <c r="A12" s="291"/>
      <c r="B12" s="287"/>
      <c r="C12" s="287"/>
      <c r="D12" s="287"/>
      <c r="E12" s="287"/>
      <c r="G12" s="287"/>
      <c r="H12" s="287"/>
      <c r="I12" s="287"/>
      <c r="J12" s="287"/>
      <c r="L12" s="297"/>
    </row>
    <row r="13" spans="1:12" ht="15.75">
      <c r="A13" s="291"/>
      <c r="B13" s="287"/>
      <c r="C13" s="287"/>
      <c r="D13" s="287"/>
      <c r="E13" s="287"/>
      <c r="F13" s="287"/>
      <c r="G13" s="287"/>
      <c r="H13" s="287"/>
      <c r="I13" s="287"/>
      <c r="J13" s="287"/>
      <c r="L13" s="297"/>
    </row>
    <row r="14" spans="1:12" ht="15.75">
      <c r="A14" s="291" t="s">
        <v>521</v>
      </c>
      <c r="B14" s="287" t="s">
        <v>566</v>
      </c>
      <c r="C14" s="287"/>
      <c r="D14" s="287"/>
      <c r="E14" s="287"/>
      <c r="F14" s="287"/>
      <c r="G14" s="287"/>
      <c r="H14" s="287"/>
      <c r="I14" s="287"/>
      <c r="J14" s="287"/>
      <c r="L14" s="297"/>
    </row>
    <row r="15" spans="1:12" ht="15.75">
      <c r="A15" s="291"/>
      <c r="B15" s="287" t="s">
        <v>567</v>
      </c>
      <c r="C15" s="287"/>
      <c r="D15" s="287"/>
      <c r="E15" s="287"/>
      <c r="F15" s="287"/>
      <c r="G15" s="287"/>
      <c r="H15" s="287"/>
      <c r="I15" s="287"/>
      <c r="J15" s="287"/>
      <c r="L15" s="297"/>
    </row>
    <row r="16" spans="1:12" ht="15.75">
      <c r="A16" s="291"/>
      <c r="B16" s="287"/>
      <c r="C16" s="287"/>
      <c r="D16" s="287"/>
      <c r="E16" s="287"/>
      <c r="F16" s="287"/>
      <c r="G16" s="287"/>
      <c r="H16" s="287"/>
      <c r="I16" s="287"/>
      <c r="J16" s="287"/>
      <c r="L16" s="297"/>
    </row>
    <row r="17" spans="1:12" ht="15.75">
      <c r="A17" s="291"/>
      <c r="B17" s="287"/>
      <c r="C17" s="287"/>
      <c r="D17" s="287"/>
      <c r="E17" s="287"/>
      <c r="F17" s="287"/>
      <c r="G17" s="287"/>
      <c r="H17" s="287"/>
      <c r="I17" s="287"/>
      <c r="J17" s="287"/>
      <c r="L17" s="297"/>
    </row>
    <row r="18" spans="1:12" ht="15.75">
      <c r="A18" s="291"/>
      <c r="B18" s="292"/>
      <c r="C18" s="292"/>
      <c r="D18" s="292"/>
      <c r="E18" s="292"/>
      <c r="F18" s="292"/>
      <c r="G18" s="287"/>
      <c r="H18" s="549" t="s">
        <v>521</v>
      </c>
      <c r="I18" s="292"/>
      <c r="J18" s="287"/>
      <c r="L18" s="297"/>
    </row>
    <row r="19" spans="1:12" ht="15.75">
      <c r="A19" s="291"/>
      <c r="B19" s="287" t="s">
        <v>568</v>
      </c>
      <c r="C19" s="287"/>
      <c r="D19" s="287"/>
      <c r="E19" s="287"/>
      <c r="F19" s="287"/>
      <c r="G19" s="287"/>
      <c r="H19" s="287" t="s">
        <v>569</v>
      </c>
      <c r="I19" s="287"/>
      <c r="J19" s="287"/>
      <c r="L19" s="297"/>
    </row>
    <row r="20" spans="1:12" ht="15.75">
      <c r="A20" s="291"/>
      <c r="B20" s="292" t="s">
        <v>521</v>
      </c>
      <c r="C20" s="292"/>
      <c r="D20" s="292"/>
      <c r="E20" s="292"/>
      <c r="F20" s="292"/>
      <c r="G20" s="287"/>
      <c r="H20" s="292" t="s">
        <v>521</v>
      </c>
      <c r="I20" s="292"/>
      <c r="J20" s="287"/>
      <c r="L20" s="297"/>
    </row>
    <row r="21" spans="1:12" ht="15.75">
      <c r="A21" s="293"/>
      <c r="B21" s="292" t="s">
        <v>570</v>
      </c>
      <c r="C21" s="292"/>
      <c r="D21" s="292"/>
      <c r="E21" s="292"/>
      <c r="F21" s="292"/>
      <c r="G21" s="292"/>
      <c r="H21" s="292" t="s">
        <v>129</v>
      </c>
      <c r="I21" s="292"/>
      <c r="J21" s="292"/>
      <c r="K21" s="53"/>
      <c r="L21" s="298"/>
    </row>
    <row r="22" spans="1:12" ht="15.75">
      <c r="C22" s="283"/>
      <c r="D22" s="283"/>
      <c r="E22" s="283"/>
      <c r="F22" s="283"/>
      <c r="G22" s="283"/>
      <c r="H22" s="283"/>
      <c r="I22" s="283"/>
      <c r="J22" s="283"/>
      <c r="K22" s="283"/>
      <c r="L22" s="283"/>
    </row>
    <row r="23" spans="1:12" ht="15.75">
      <c r="C23" s="283"/>
      <c r="D23" s="283"/>
      <c r="E23" s="283"/>
      <c r="F23" s="283"/>
      <c r="G23" s="283"/>
      <c r="H23" s="283"/>
      <c r="I23" s="283"/>
      <c r="J23" s="283"/>
      <c r="K23" s="283"/>
      <c r="L23" s="283"/>
    </row>
    <row r="24" spans="1:12" ht="15.75">
      <c r="C24" s="283"/>
      <c r="D24" s="283"/>
      <c r="E24" s="283"/>
      <c r="F24" s="283"/>
      <c r="G24" s="283"/>
      <c r="H24" s="283"/>
      <c r="I24" s="283"/>
      <c r="J24" s="283"/>
      <c r="K24" s="283"/>
      <c r="L24" s="283"/>
    </row>
    <row r="25" spans="1:12" ht="15.75">
      <c r="C25" s="283"/>
      <c r="D25" s="283"/>
      <c r="E25" s="283"/>
      <c r="F25" s="283"/>
      <c r="G25" s="283"/>
      <c r="H25" s="283"/>
      <c r="I25" s="283"/>
      <c r="J25" s="283"/>
      <c r="K25" s="283"/>
      <c r="L25" s="283"/>
    </row>
    <row r="26" spans="1:12" ht="15.75">
      <c r="C26" s="283"/>
      <c r="D26" s="283"/>
      <c r="E26" s="283"/>
      <c r="F26" s="283"/>
      <c r="G26" s="283"/>
      <c r="H26" s="283"/>
      <c r="I26" s="283"/>
      <c r="J26" s="283"/>
      <c r="K26" s="283"/>
      <c r="L26" s="283"/>
    </row>
    <row r="27" spans="1:12" ht="15.75">
      <c r="C27" s="283"/>
      <c r="D27" s="283"/>
      <c r="E27" s="283"/>
      <c r="F27" s="283"/>
      <c r="G27" s="283"/>
      <c r="H27" s="283"/>
      <c r="I27" s="283"/>
      <c r="J27" s="283"/>
      <c r="K27" s="283"/>
      <c r="L27" s="283"/>
    </row>
    <row r="28" spans="1:12" ht="15.75">
      <c r="C28" s="283"/>
      <c r="D28" s="283"/>
      <c r="E28" s="283"/>
      <c r="F28" s="283"/>
      <c r="G28" s="283"/>
      <c r="H28" s="283"/>
      <c r="I28" s="283"/>
      <c r="J28" s="283"/>
      <c r="K28" s="283"/>
      <c r="L28" s="283"/>
    </row>
    <row r="31" spans="1:12" s="6" customFormat="1" ht="15.75" customHeight="1"/>
    <row r="32" spans="1:12" s="6" customFormat="1" ht="51" customHeight="1"/>
    <row r="33" spans="1:1" s="301" customFormat="1" ht="18.75" customHeight="1"/>
    <row r="34" spans="1:1" s="301" customFormat="1" ht="13.5" customHeight="1"/>
    <row r="37" spans="1:1">
      <c r="A37" t="s">
        <v>521</v>
      </c>
    </row>
    <row r="39" spans="1:1" ht="16.5" customHeight="1"/>
    <row r="40" spans="1:1" ht="17.25" customHeight="1"/>
    <row r="41" spans="1:1" ht="9" customHeight="1"/>
    <row r="42" spans="1:1" ht="8.25" customHeight="1"/>
    <row r="48" spans="1:1" ht="9.75" customHeight="1"/>
    <row r="49" ht="9.75" customHeight="1"/>
    <row r="51" ht="14.25" customHeight="1"/>
  </sheetData>
  <mergeCells count="3">
    <mergeCell ref="A3:L3"/>
    <mergeCell ref="K1:L1"/>
    <mergeCell ref="K2:L2"/>
  </mergeCells>
  <phoneticPr fontId="18" type="noConversion"/>
  <printOptions horizontalCentered="1"/>
  <pageMargins left="0.28999999999999998" right="0.25" top="0.5" bottom="0.25" header="0.5" footer="0.39"/>
  <pageSetup scale="89" firstPageNumber="0"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4"/>
  <sheetViews>
    <sheetView topLeftCell="A2" zoomScaleNormal="100" zoomScaleSheetLayoutView="85" workbookViewId="0">
      <selection activeCell="A2" sqref="A2:L2"/>
    </sheetView>
  </sheetViews>
  <sheetFormatPr defaultColWidth="11.83203125" defaultRowHeight="12.75"/>
  <cols>
    <col min="1" max="2" width="11.83203125" style="6"/>
    <col min="3" max="3" width="20" style="6" bestFit="1" customWidth="1"/>
    <col min="4" max="5" width="11.83203125" style="6"/>
    <col min="6" max="6" width="14.6640625" style="6" customWidth="1"/>
    <col min="7" max="7" width="11.83203125" style="6" customWidth="1"/>
    <col min="8" max="8" width="11.83203125" style="6"/>
    <col min="9" max="9" width="11.83203125" style="6" customWidth="1"/>
    <col min="10" max="10" width="11.83203125" style="6"/>
    <col min="11" max="11" width="11.83203125" style="6" customWidth="1"/>
    <col min="12" max="12" width="13.83203125" style="6" customWidth="1"/>
    <col min="13" max="13" width="12.5" style="6" bestFit="1" customWidth="1"/>
    <col min="14" max="16384" width="11.83203125" style="6"/>
  </cols>
  <sheetData>
    <row r="1" spans="1:15" hidden="1">
      <c r="C1" s="6" t="s">
        <v>601</v>
      </c>
      <c r="D1" s="6" t="s">
        <v>602</v>
      </c>
      <c r="E1" s="6" t="s">
        <v>115</v>
      </c>
      <c r="F1" s="6" t="s">
        <v>116</v>
      </c>
      <c r="G1" s="6" t="s">
        <v>117</v>
      </c>
    </row>
    <row r="2" spans="1:15" ht="19.5">
      <c r="A2" s="754" t="s">
        <v>244</v>
      </c>
      <c r="B2" s="754"/>
      <c r="C2" s="754"/>
      <c r="D2" s="754"/>
      <c r="E2" s="754"/>
      <c r="F2" s="754"/>
      <c r="G2" s="754"/>
      <c r="H2" s="754"/>
      <c r="I2" s="754"/>
      <c r="J2" s="754"/>
      <c r="K2" s="754"/>
      <c r="L2" s="754"/>
      <c r="M2" s="375"/>
      <c r="O2"/>
    </row>
    <row r="3" spans="1:15" ht="16.5" customHeight="1">
      <c r="A3" s="755" t="s">
        <v>629</v>
      </c>
      <c r="B3" s="755"/>
      <c r="C3" s="755"/>
      <c r="D3" s="755"/>
      <c r="E3" s="755"/>
      <c r="F3" s="755"/>
      <c r="G3" s="755"/>
      <c r="H3" s="755"/>
      <c r="I3" s="755"/>
      <c r="J3" s="755"/>
      <c r="K3" s="755"/>
      <c r="L3" s="755"/>
      <c r="M3" s="376"/>
      <c r="O3"/>
    </row>
    <row r="4" spans="1:15" ht="16.5" customHeight="1">
      <c r="A4" s="49" t="s">
        <v>420</v>
      </c>
      <c r="F4" s="49"/>
      <c r="O4"/>
    </row>
    <row r="5" spans="1:15" ht="16.5" customHeight="1">
      <c r="A5" s="49"/>
      <c r="D5" s="347"/>
      <c r="F5" s="49"/>
      <c r="O5"/>
    </row>
    <row r="6" spans="1:15">
      <c r="A6" s="50" t="s">
        <v>422</v>
      </c>
      <c r="B6" s="30"/>
      <c r="C6" s="30"/>
      <c r="D6" s="30"/>
      <c r="E6" s="30"/>
      <c r="F6" s="30"/>
      <c r="G6" s="30"/>
      <c r="H6" s="30"/>
      <c r="I6" s="30"/>
      <c r="J6" s="30"/>
      <c r="K6" s="30"/>
      <c r="L6" s="30"/>
    </row>
    <row r="8" spans="1:15">
      <c r="A8" s="21" t="s">
        <v>560</v>
      </c>
      <c r="B8" s="8"/>
    </row>
    <row r="9" spans="1:15" ht="38.25" customHeight="1">
      <c r="A9" s="762" t="s">
        <v>349</v>
      </c>
      <c r="B9" s="763"/>
      <c r="C9" s="381" t="s">
        <v>809</v>
      </c>
      <c r="D9" s="751" t="s">
        <v>574</v>
      </c>
      <c r="E9" s="752"/>
      <c r="F9" s="408" t="s">
        <v>804</v>
      </c>
      <c r="G9" s="71" t="s">
        <v>354</v>
      </c>
      <c r="H9" s="71" t="s">
        <v>247</v>
      </c>
      <c r="I9" s="71" t="s">
        <v>248</v>
      </c>
      <c r="J9" s="93" t="s">
        <v>576</v>
      </c>
      <c r="K9" s="2" t="s">
        <v>250</v>
      </c>
      <c r="L9" s="71" t="s">
        <v>251</v>
      </c>
    </row>
    <row r="10" spans="1:15">
      <c r="A10" s="15" t="s">
        <v>252</v>
      </c>
      <c r="B10" s="16"/>
      <c r="C10" s="652"/>
      <c r="D10" s="750"/>
      <c r="E10" s="750"/>
      <c r="F10" s="366"/>
      <c r="G10" s="84"/>
      <c r="H10" s="165"/>
      <c r="I10" s="654">
        <v>0</v>
      </c>
      <c r="J10" s="86"/>
      <c r="K10" s="9"/>
      <c r="L10" s="174"/>
    </row>
    <row r="11" spans="1:15">
      <c r="A11" s="15" t="s">
        <v>253</v>
      </c>
      <c r="B11" s="16"/>
      <c r="C11" s="652"/>
      <c r="D11" s="753"/>
      <c r="E11" s="753"/>
      <c r="F11" s="348"/>
      <c r="G11" s="84"/>
      <c r="H11" s="193"/>
      <c r="I11" s="655" t="s">
        <v>140</v>
      </c>
      <c r="J11" s="86"/>
      <c r="K11" s="9"/>
      <c r="L11" s="174"/>
    </row>
    <row r="12" spans="1:15">
      <c r="A12" s="95" t="s">
        <v>536</v>
      </c>
      <c r="B12" s="16"/>
      <c r="C12" s="652" t="s">
        <v>601</v>
      </c>
      <c r="D12" s="753" t="s">
        <v>808</v>
      </c>
      <c r="E12" s="753"/>
      <c r="F12" s="348"/>
      <c r="G12" s="84"/>
      <c r="H12" s="165">
        <v>0</v>
      </c>
      <c r="I12" s="655" t="s">
        <v>140</v>
      </c>
      <c r="J12" s="322"/>
      <c r="K12" s="235"/>
      <c r="L12" s="174"/>
    </row>
    <row r="13" spans="1:15">
      <c r="A13" s="708" t="s">
        <v>670</v>
      </c>
      <c r="B13" s="16"/>
      <c r="C13" s="652" t="s">
        <v>601</v>
      </c>
      <c r="D13" s="753" t="s">
        <v>808</v>
      </c>
      <c r="E13" s="753"/>
      <c r="F13" s="348"/>
      <c r="G13" s="84"/>
      <c r="H13" s="165"/>
      <c r="I13" s="177" t="s">
        <v>140</v>
      </c>
      <c r="J13" s="86"/>
      <c r="K13" s="9"/>
      <c r="L13" s="174"/>
    </row>
    <row r="14" spans="1:15">
      <c r="A14" s="708" t="s">
        <v>671</v>
      </c>
      <c r="B14" s="16"/>
      <c r="C14" s="652" t="s">
        <v>601</v>
      </c>
      <c r="D14" s="753" t="s">
        <v>808</v>
      </c>
      <c r="E14" s="753"/>
      <c r="F14" s="348"/>
      <c r="G14" s="84"/>
      <c r="H14" s="165"/>
      <c r="I14" s="177" t="s">
        <v>140</v>
      </c>
      <c r="J14" s="86"/>
      <c r="K14" s="9"/>
      <c r="L14" s="174"/>
    </row>
    <row r="15" spans="1:15">
      <c r="A15" s="15" t="s">
        <v>254</v>
      </c>
      <c r="B15" s="16"/>
      <c r="C15" s="653"/>
      <c r="D15" s="753"/>
      <c r="E15" s="753"/>
      <c r="F15" s="348"/>
      <c r="G15" s="96"/>
      <c r="H15" s="165"/>
      <c r="I15" s="756" t="s">
        <v>138</v>
      </c>
      <c r="J15" s="757"/>
      <c r="K15" s="757"/>
      <c r="L15" s="758"/>
    </row>
    <row r="16" spans="1:15">
      <c r="A16" s="21" t="s">
        <v>747</v>
      </c>
      <c r="B16" s="8"/>
      <c r="C16" s="8"/>
      <c r="D16" s="8"/>
      <c r="E16" s="8"/>
      <c r="F16" s="8"/>
      <c r="G16" s="8"/>
      <c r="H16" s="199">
        <f>SUM(H10:H15)</f>
        <v>0</v>
      </c>
      <c r="I16" s="8"/>
      <c r="J16" s="8"/>
      <c r="K16" s="8"/>
      <c r="L16" s="199">
        <f>+SUM(L10:L14)</f>
        <v>0</v>
      </c>
    </row>
    <row r="17" spans="1:12">
      <c r="A17" s="8"/>
      <c r="B17" s="8"/>
    </row>
    <row r="18" spans="1:12">
      <c r="A18" s="21" t="s">
        <v>561</v>
      </c>
      <c r="B18" s="8"/>
    </row>
    <row r="19" spans="1:12" ht="40.5" customHeight="1">
      <c r="A19" s="762" t="s">
        <v>349</v>
      </c>
      <c r="B19" s="763"/>
      <c r="C19" s="381" t="s">
        <v>809</v>
      </c>
      <c r="D19" s="751" t="s">
        <v>574</v>
      </c>
      <c r="E19" s="752"/>
      <c r="F19" s="408" t="s">
        <v>804</v>
      </c>
      <c r="G19" s="300" t="s">
        <v>577</v>
      </c>
      <c r="H19" s="71" t="s">
        <v>555</v>
      </c>
      <c r="I19" s="71" t="s">
        <v>247</v>
      </c>
      <c r="J19" s="71" t="s">
        <v>248</v>
      </c>
      <c r="K19" s="71" t="s">
        <v>250</v>
      </c>
      <c r="L19" s="71" t="s">
        <v>556</v>
      </c>
    </row>
    <row r="20" spans="1:12">
      <c r="A20" s="134" t="s">
        <v>536</v>
      </c>
      <c r="B20" s="240"/>
      <c r="C20" s="652" t="s">
        <v>601</v>
      </c>
      <c r="D20" s="753" t="s">
        <v>808</v>
      </c>
      <c r="E20" s="753"/>
      <c r="F20" s="348"/>
      <c r="G20" s="466"/>
      <c r="H20" s="280"/>
      <c r="I20" s="65"/>
      <c r="J20" s="184" t="s">
        <v>140</v>
      </c>
      <c r="K20" s="86"/>
      <c r="L20" s="165"/>
    </row>
    <row r="21" spans="1:12">
      <c r="A21" s="709" t="s">
        <v>670</v>
      </c>
      <c r="B21" s="16"/>
      <c r="C21" s="652" t="s">
        <v>601</v>
      </c>
      <c r="D21" s="753" t="s">
        <v>808</v>
      </c>
      <c r="E21" s="753"/>
      <c r="F21" s="348"/>
      <c r="G21" s="466"/>
      <c r="H21" s="280"/>
      <c r="I21" s="65"/>
      <c r="J21" s="184" t="s">
        <v>140</v>
      </c>
      <c r="K21" s="86"/>
      <c r="L21" s="174"/>
    </row>
    <row r="22" spans="1:12">
      <c r="A22" s="709" t="s">
        <v>671</v>
      </c>
      <c r="B22" s="28"/>
      <c r="C22" s="652" t="s">
        <v>601</v>
      </c>
      <c r="D22" s="753" t="s">
        <v>808</v>
      </c>
      <c r="E22" s="753"/>
      <c r="F22" s="348"/>
      <c r="G22" s="466"/>
      <c r="H22" s="280"/>
      <c r="I22" s="65"/>
      <c r="J22" s="85" t="s">
        <v>140</v>
      </c>
      <c r="K22" s="86"/>
      <c r="L22" s="174"/>
    </row>
    <row r="23" spans="1:12">
      <c r="A23" s="95" t="s">
        <v>710</v>
      </c>
      <c r="B23" s="16"/>
      <c r="C23" s="652"/>
      <c r="D23" s="750"/>
      <c r="E23" s="750"/>
      <c r="F23" s="355"/>
      <c r="G23" s="468"/>
      <c r="H23" s="367"/>
      <c r="I23" s="548"/>
      <c r="J23" s="548"/>
      <c r="K23" s="548"/>
      <c r="L23" s="174"/>
    </row>
    <row r="24" spans="1:12">
      <c r="A24" s="132" t="s">
        <v>782</v>
      </c>
      <c r="B24" s="16"/>
      <c r="C24" s="652"/>
      <c r="D24" s="750"/>
      <c r="E24" s="750"/>
      <c r="F24" s="368"/>
      <c r="G24" s="467"/>
      <c r="H24" s="280"/>
      <c r="I24" s="759"/>
      <c r="J24" s="760"/>
      <c r="K24" s="761"/>
      <c r="L24" s="174"/>
    </row>
    <row r="25" spans="1:12">
      <c r="A25" s="95" t="s">
        <v>418</v>
      </c>
      <c r="B25" s="16"/>
      <c r="C25" s="652"/>
      <c r="D25" s="750"/>
      <c r="E25" s="750"/>
      <c r="F25" s="355"/>
      <c r="G25" s="468"/>
      <c r="H25" s="367"/>
      <c r="I25" s="65"/>
      <c r="J25" s="85" t="s">
        <v>140</v>
      </c>
      <c r="K25" s="86"/>
      <c r="L25" s="174"/>
    </row>
    <row r="26" spans="1:12">
      <c r="A26" s="21" t="s">
        <v>562</v>
      </c>
      <c r="B26" s="8"/>
      <c r="C26" s="8"/>
      <c r="D26" s="8"/>
      <c r="E26" s="8"/>
      <c r="F26" s="8"/>
      <c r="G26" s="8"/>
      <c r="H26" s="8"/>
      <c r="I26" s="199">
        <f>+SUM(I20:I22)+I25</f>
        <v>0</v>
      </c>
      <c r="J26" s="8"/>
      <c r="K26" s="8"/>
      <c r="L26" s="199">
        <f>SUM(IF(ISBLANK(H20),L20,0)+IF(ISBLANK(H21),L21,0)+IF(ISBLANK(H22),L22,0)+IF(ISBLANK(H23),L23,0)+IF(ISBLANK(H24),L24,0)+IF(ISBLANK(H25),L25,0))</f>
        <v>0</v>
      </c>
    </row>
    <row r="27" spans="1:12" ht="13.5">
      <c r="A27" s="21" t="s">
        <v>425</v>
      </c>
      <c r="B27" s="8"/>
      <c r="C27" s="8"/>
      <c r="D27" s="8"/>
      <c r="E27" s="8"/>
      <c r="F27" s="8"/>
      <c r="G27" s="8"/>
      <c r="H27" s="8"/>
      <c r="I27" s="199">
        <f>H16+I26</f>
        <v>0</v>
      </c>
      <c r="J27" s="8"/>
      <c r="K27" s="8"/>
      <c r="L27" s="199">
        <f>L16+L26</f>
        <v>0</v>
      </c>
    </row>
    <row r="28" spans="1:12">
      <c r="A28" s="281" t="s">
        <v>558</v>
      </c>
      <c r="B28" s="8"/>
      <c r="C28" s="8"/>
      <c r="D28" s="8"/>
      <c r="E28" s="8"/>
      <c r="F28" s="8"/>
      <c r="G28" s="8"/>
      <c r="H28" s="8"/>
      <c r="I28" s="8"/>
      <c r="J28" s="8"/>
      <c r="K28" s="8"/>
      <c r="L28" s="199">
        <f>L16+SUM(L20:L25)</f>
        <v>0</v>
      </c>
    </row>
    <row r="29" spans="1:12">
      <c r="A29" s="8"/>
      <c r="B29" s="8"/>
      <c r="C29" s="8"/>
      <c r="D29" s="8"/>
      <c r="E29" s="8"/>
      <c r="F29" s="8"/>
      <c r="G29" s="8"/>
      <c r="H29" s="21"/>
      <c r="I29" s="8"/>
      <c r="J29" s="8"/>
      <c r="K29" s="8"/>
      <c r="L29" s="28"/>
    </row>
    <row r="30" spans="1:12">
      <c r="A30" s="29" t="s">
        <v>423</v>
      </c>
      <c r="B30" s="51"/>
      <c r="C30" s="51"/>
      <c r="D30" s="51"/>
      <c r="E30" s="51"/>
      <c r="F30" s="51"/>
      <c r="G30" s="51"/>
      <c r="H30" s="51"/>
      <c r="I30" s="51"/>
      <c r="J30" s="51"/>
      <c r="K30" s="51"/>
      <c r="L30" s="30"/>
    </row>
    <row r="31" spans="1:12">
      <c r="A31" s="8"/>
      <c r="B31" s="8"/>
      <c r="C31" s="8"/>
      <c r="D31" s="8"/>
      <c r="E31" s="8"/>
      <c r="F31" s="8"/>
      <c r="G31" s="8"/>
      <c r="H31" s="8"/>
      <c r="I31" s="8"/>
      <c r="J31" s="8"/>
      <c r="K31" s="8"/>
      <c r="L31" s="8"/>
    </row>
    <row r="32" spans="1:12">
      <c r="A32" s="66" t="s">
        <v>350</v>
      </c>
      <c r="B32" s="67"/>
      <c r="C32" s="67"/>
      <c r="D32" s="66" t="s">
        <v>258</v>
      </c>
      <c r="E32" s="67"/>
      <c r="F32" s="67"/>
      <c r="G32" s="94"/>
      <c r="L32" s="97" t="s">
        <v>259</v>
      </c>
    </row>
    <row r="33" spans="1:12">
      <c r="A33" s="95" t="s">
        <v>504</v>
      </c>
      <c r="B33" s="16"/>
      <c r="C33" s="16"/>
      <c r="D33" s="15"/>
      <c r="E33" s="16"/>
      <c r="F33" s="16"/>
      <c r="G33" s="17"/>
      <c r="H33" s="237"/>
      <c r="I33" s="238"/>
      <c r="J33" s="238"/>
      <c r="K33" s="239"/>
      <c r="L33" s="199">
        <f>'TAX CREDIT'!G129</f>
        <v>0</v>
      </c>
    </row>
    <row r="34" spans="1:12">
      <c r="A34" s="95" t="s">
        <v>538</v>
      </c>
      <c r="B34" s="16"/>
      <c r="C34" s="16"/>
      <c r="D34" s="15"/>
      <c r="E34" s="335"/>
      <c r="F34" s="16"/>
      <c r="G34" s="17"/>
      <c r="H34" s="237"/>
      <c r="I34" s="238"/>
      <c r="J34" s="238"/>
      <c r="K34" s="239"/>
      <c r="L34" s="199" t="e">
        <f>'TAX CREDIT'!I97</f>
        <v>#DIV/0!</v>
      </c>
    </row>
    <row r="35" spans="1:12">
      <c r="A35" s="95" t="s">
        <v>424</v>
      </c>
      <c r="B35" s="16"/>
      <c r="C35" s="16"/>
      <c r="D35" s="15"/>
      <c r="E35" s="16" t="s">
        <v>597</v>
      </c>
      <c r="F35" s="16"/>
      <c r="G35" s="17"/>
      <c r="H35" s="237"/>
      <c r="I35" s="238"/>
      <c r="J35" s="238"/>
      <c r="K35" s="239"/>
      <c r="L35" s="98"/>
    </row>
    <row r="36" spans="1:12">
      <c r="A36" s="95" t="s">
        <v>529</v>
      </c>
      <c r="B36" s="16"/>
      <c r="C36" s="16"/>
      <c r="D36" s="15"/>
      <c r="E36" s="16"/>
      <c r="F36" s="16"/>
      <c r="G36" s="17"/>
      <c r="H36" s="373"/>
      <c r="I36" s="374"/>
      <c r="J36" s="238"/>
      <c r="K36" s="239"/>
      <c r="L36" s="98"/>
    </row>
    <row r="37" spans="1:12">
      <c r="A37" s="21" t="s">
        <v>260</v>
      </c>
      <c r="B37" s="8"/>
      <c r="C37" s="8"/>
      <c r="D37" s="8"/>
      <c r="E37" s="8"/>
      <c r="F37" s="8"/>
      <c r="G37" s="8"/>
      <c r="H37" s="8"/>
      <c r="I37" s="8"/>
      <c r="J37" s="8"/>
      <c r="K37" s="8"/>
      <c r="L37" s="199" t="e">
        <f>SUM(L33:L36)</f>
        <v>#DIV/0!</v>
      </c>
    </row>
    <row r="38" spans="1:12">
      <c r="A38" s="21" t="s">
        <v>578</v>
      </c>
      <c r="B38" s="8"/>
      <c r="C38" s="8"/>
      <c r="D38" s="8"/>
      <c r="E38" s="8"/>
      <c r="F38" s="8"/>
      <c r="G38" s="8"/>
      <c r="H38" s="8"/>
      <c r="I38" s="8"/>
      <c r="J38" s="8"/>
      <c r="K38" s="8"/>
      <c r="L38" s="199" t="e">
        <f>L27+L37</f>
        <v>#DIV/0!</v>
      </c>
    </row>
    <row r="40" spans="1:12">
      <c r="A40" s="21" t="s">
        <v>557</v>
      </c>
      <c r="B40" s="8"/>
      <c r="F40" s="30"/>
    </row>
    <row r="41" spans="1:12">
      <c r="A41" s="1" t="s">
        <v>503</v>
      </c>
      <c r="B41" s="8"/>
      <c r="C41" s="8"/>
      <c r="D41" s="8"/>
      <c r="E41" s="8"/>
      <c r="F41" s="650">
        <f>'USES - Residential'!E92+'USES - Commercial'!E92</f>
        <v>0</v>
      </c>
      <c r="G41" s="8"/>
      <c r="H41" s="8"/>
      <c r="I41" s="8"/>
      <c r="J41" s="8"/>
    </row>
    <row r="42" spans="1:12">
      <c r="A42" s="1" t="s">
        <v>814</v>
      </c>
      <c r="B42" s="8"/>
      <c r="C42" s="8"/>
      <c r="D42" s="8"/>
      <c r="E42" s="8"/>
      <c r="F42" s="649">
        <f>-L16+SUMIF(C10:C14,"Yes",L10:L14)</f>
        <v>0</v>
      </c>
      <c r="G42" s="8"/>
      <c r="H42" s="8"/>
      <c r="I42" s="8"/>
      <c r="J42" s="8"/>
    </row>
    <row r="43" spans="1:12">
      <c r="A43" s="1" t="s">
        <v>815</v>
      </c>
      <c r="B43" s="8"/>
      <c r="C43" s="8"/>
      <c r="D43" s="8"/>
      <c r="E43" s="8"/>
      <c r="F43" s="649">
        <f>-L26+SUMIF(C20:C25,"Yes",L20:L25)</f>
        <v>0</v>
      </c>
      <c r="H43" s="28"/>
      <c r="I43" s="28"/>
      <c r="J43" s="8"/>
    </row>
    <row r="44" spans="1:12">
      <c r="A44" s="1" t="s">
        <v>805</v>
      </c>
      <c r="B44" s="8"/>
      <c r="C44" s="8"/>
      <c r="D44" s="8"/>
      <c r="E44" s="8"/>
      <c r="F44" s="649">
        <f>-L33</f>
        <v>0</v>
      </c>
      <c r="H44" s="28"/>
      <c r="I44" s="28"/>
      <c r="J44" s="8"/>
    </row>
    <row r="45" spans="1:12">
      <c r="A45" s="1" t="s">
        <v>806</v>
      </c>
      <c r="B45" s="8"/>
      <c r="C45" s="8"/>
      <c r="D45" s="8"/>
      <c r="E45" s="8"/>
      <c r="F45" s="649" t="e">
        <f>-L34</f>
        <v>#DIV/0!</v>
      </c>
      <c r="G45" s="341"/>
      <c r="H45" s="8"/>
      <c r="I45" s="8"/>
      <c r="J45" s="8"/>
    </row>
    <row r="46" spans="1:12">
      <c r="A46" s="1" t="s">
        <v>807</v>
      </c>
      <c r="B46" s="8"/>
      <c r="C46" s="8"/>
      <c r="D46" s="8"/>
      <c r="E46" s="8"/>
      <c r="F46" s="649">
        <f>-L35</f>
        <v>0</v>
      </c>
      <c r="G46" s="341"/>
      <c r="H46" s="8"/>
      <c r="I46" s="8"/>
      <c r="J46" s="8"/>
    </row>
    <row r="47" spans="1:12">
      <c r="A47" s="1" t="s">
        <v>537</v>
      </c>
      <c r="B47" s="8"/>
      <c r="C47" s="8"/>
      <c r="D47" s="8"/>
      <c r="E47" s="8"/>
      <c r="F47" s="651" t="e">
        <f>F41+SUM(F42:F46)</f>
        <v>#DIV/0!</v>
      </c>
      <c r="G47" s="8"/>
      <c r="H47" s="8"/>
      <c r="I47" s="8"/>
      <c r="J47" s="8"/>
    </row>
    <row r="49" spans="1:8">
      <c r="A49" s="8"/>
      <c r="B49" s="8"/>
    </row>
    <row r="50" spans="1:8">
      <c r="A50" s="7"/>
      <c r="B50" s="7"/>
      <c r="C50" s="7"/>
      <c r="D50" s="7"/>
      <c r="E50" s="7"/>
      <c r="F50" s="11"/>
      <c r="G50" s="11"/>
      <c r="H50" s="37"/>
    </row>
    <row r="51" spans="1:8">
      <c r="A51" s="8"/>
      <c r="B51" s="8"/>
      <c r="C51" s="8"/>
      <c r="D51" s="8"/>
      <c r="E51" s="8"/>
      <c r="F51" s="8"/>
      <c r="G51" s="8"/>
      <c r="H51" s="87"/>
    </row>
    <row r="52" spans="1:8">
      <c r="A52" s="8"/>
      <c r="B52" s="8"/>
      <c r="C52" s="8"/>
      <c r="D52" s="8"/>
      <c r="E52" s="8"/>
      <c r="F52" s="8"/>
      <c r="G52" s="8"/>
      <c r="H52" s="87"/>
    </row>
    <row r="53" spans="1:8">
      <c r="A53" s="8"/>
      <c r="B53" s="8"/>
      <c r="C53" s="8"/>
      <c r="D53" s="8"/>
      <c r="E53" s="8"/>
      <c r="F53" s="8"/>
      <c r="G53" s="8"/>
      <c r="H53" s="87"/>
    </row>
    <row r="54" spans="1:8">
      <c r="F54" s="311"/>
    </row>
  </sheetData>
  <customSheetViews>
    <customSheetView guid="{DC289960-5C22-11D6-B699-00010261CDBB}" scale="75" showRuler="0" topLeftCell="A16">
      <selection activeCell="F36" sqref="F36"/>
      <rowBreaks count="1" manualBreakCount="1">
        <brk id="27" max="16383" man="1"/>
      </rowBreaks>
      <pageMargins left="0.5" right="0.25" top="0.5" bottom="0.75" header="0.5" footer="0.5"/>
      <pageSetup firstPageNumber="14" orientation="landscape" useFirstPageNumber="1" horizontalDpi="4294967292" r:id="rId1"/>
      <headerFooter alignWithMargins="0"/>
    </customSheetView>
  </customSheetViews>
  <mergeCells count="20">
    <mergeCell ref="A2:L2"/>
    <mergeCell ref="A3:L3"/>
    <mergeCell ref="I15:L15"/>
    <mergeCell ref="I24:K24"/>
    <mergeCell ref="D24:E24"/>
    <mergeCell ref="A9:B9"/>
    <mergeCell ref="A19:B19"/>
    <mergeCell ref="D21:E21"/>
    <mergeCell ref="D22:E22"/>
    <mergeCell ref="D23:E23"/>
    <mergeCell ref="D25:E25"/>
    <mergeCell ref="D9:E9"/>
    <mergeCell ref="D10:E10"/>
    <mergeCell ref="D11:E11"/>
    <mergeCell ref="D12:E12"/>
    <mergeCell ref="D13:E13"/>
    <mergeCell ref="D14:E14"/>
    <mergeCell ref="D15:E15"/>
    <mergeCell ref="D19:E19"/>
    <mergeCell ref="D20:E20"/>
  </mergeCells>
  <phoneticPr fontId="18" type="noConversion"/>
  <dataValidations count="6">
    <dataValidation type="list" allowBlank="1" showInputMessage="1" showErrorMessage="1" sqref="F20:F25 F10:F15">
      <formula1>$E$1:$G$1</formula1>
    </dataValidation>
    <dataValidation allowBlank="1" showInputMessage="1" showErrorMessage="1" prompt="No CDBG applications will be accepted in the 2014 NOFA" sqref="L13 L21"/>
    <dataValidation allowBlank="1" showInputMessage="1" showErrorMessage="1" prompt="No HOME applications will be accepted in the 2014 NOFA" sqref="L14 L22"/>
    <dataValidation allowBlank="1" showInputMessage="1" showErrorMessage="1" prompt="Funding guideline is no more than $65,000 per HOPWA designated unit.  Waivers may be considered." sqref="L23"/>
    <dataValidation allowBlank="1" showInputMessage="1" showErrorMessage="1" prompt="Funding guideline is no more than $42,000 per DBH designated unit.  Waivers may be considered." sqref="L24"/>
    <dataValidation type="list" allowBlank="1" showInputMessage="1" showErrorMessage="1" sqref="C20:C25 C10:C14">
      <formula1>$C$1:$D$1</formula1>
    </dataValidation>
  </dataValidations>
  <printOptions horizontalCentered="1"/>
  <pageMargins left="0.28999999999999998" right="0.25" top="0.5" bottom="0.25" header="0.5" footer="0.39"/>
  <pageSetup scale="96" fitToHeight="0" orientation="landscape" useFirstPageNumber="1" r:id="rId2"/>
  <headerFooter alignWithMargins="0">
    <oddFooter>&amp;L&amp;"Times New Roman,Italic"&amp;8DHCD Form 202 - PADD (rev. June 2014)&amp;C&amp;"Times New Roman,Italic"&amp;9&amp;P&amp;R&amp;"Times New Roman,Italic"&amp;8PERMANENT SOURCES INFORMATION</oddFooter>
  </headerFooter>
  <rowBreaks count="1" manualBreakCount="1">
    <brk id="29"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129"/>
  <sheetViews>
    <sheetView topLeftCell="A2" zoomScaleNormal="100" zoomScaleSheetLayoutView="100" workbookViewId="0">
      <selection activeCell="A2" sqref="A2:K2"/>
    </sheetView>
  </sheetViews>
  <sheetFormatPr defaultColWidth="11.83203125" defaultRowHeight="12.75"/>
  <cols>
    <col min="1" max="4" width="11.83203125" style="6" customWidth="1"/>
    <col min="5" max="5" width="13.1640625" style="6" customWidth="1"/>
    <col min="6" max="6" width="11.83203125" style="6" customWidth="1"/>
    <col min="7" max="7" width="12.6640625" style="6" customWidth="1"/>
    <col min="8" max="8" width="11.83203125" style="6" customWidth="1"/>
    <col min="9" max="9" width="13.83203125" style="6" bestFit="1" customWidth="1"/>
    <col min="10" max="10" width="11.83203125" style="6" customWidth="1"/>
    <col min="11" max="11" width="11.83203125" style="6" bestFit="1" customWidth="1"/>
    <col min="12" max="12" width="11.83203125" style="6" hidden="1" customWidth="1"/>
    <col min="13" max="16384" width="11.83203125" style="6"/>
  </cols>
  <sheetData>
    <row r="1" spans="1:11" hidden="1">
      <c r="A1" t="s">
        <v>100</v>
      </c>
      <c r="B1" t="s">
        <v>101</v>
      </c>
      <c r="C1" t="s">
        <v>631</v>
      </c>
    </row>
    <row r="2" spans="1:11" ht="19.5">
      <c r="A2" s="754" t="s">
        <v>428</v>
      </c>
      <c r="B2" s="754"/>
      <c r="C2" s="754"/>
      <c r="D2" s="754"/>
      <c r="E2" s="754"/>
      <c r="F2" s="754"/>
      <c r="G2" s="754"/>
      <c r="H2" s="754"/>
      <c r="I2" s="754"/>
      <c r="J2" s="754"/>
      <c r="K2" s="754"/>
    </row>
    <row r="3" spans="1:11">
      <c r="A3" s="765" t="s">
        <v>491</v>
      </c>
      <c r="B3" s="766"/>
      <c r="C3" s="766"/>
      <c r="D3" s="766"/>
      <c r="E3" s="766"/>
      <c r="F3" s="766"/>
      <c r="G3" s="766"/>
      <c r="H3" s="766"/>
      <c r="I3" s="766"/>
      <c r="J3" s="766"/>
      <c r="K3" s="767"/>
    </row>
    <row r="4" spans="1:11">
      <c r="A4" s="768"/>
      <c r="B4" s="768"/>
      <c r="C4" s="768"/>
      <c r="D4" s="768"/>
      <c r="E4" s="768"/>
      <c r="F4" s="768"/>
      <c r="G4" s="768"/>
      <c r="H4" s="768"/>
      <c r="I4" s="768"/>
      <c r="J4" s="768"/>
      <c r="K4" s="768"/>
    </row>
    <row r="5" spans="1:11">
      <c r="A5" s="535"/>
      <c r="B5" s="536"/>
      <c r="C5" s="536"/>
      <c r="D5" s="536"/>
      <c r="E5" s="536"/>
      <c r="F5" s="536"/>
      <c r="G5" s="536"/>
      <c r="H5" s="536"/>
      <c r="I5" s="536"/>
    </row>
    <row r="6" spans="1:11">
      <c r="A6" s="537"/>
      <c r="B6" s="537"/>
      <c r="C6" s="537"/>
      <c r="D6" s="537"/>
      <c r="E6" s="537"/>
      <c r="F6" s="537"/>
      <c r="G6" s="537"/>
      <c r="H6" s="537"/>
      <c r="I6" s="537"/>
    </row>
    <row r="7" spans="1:11">
      <c r="A7" s="537"/>
      <c r="B7" s="537"/>
      <c r="C7" s="537"/>
      <c r="D7" s="537"/>
      <c r="E7" s="537"/>
      <c r="F7" s="537"/>
      <c r="G7" s="537"/>
      <c r="H7" s="537"/>
      <c r="I7" s="537"/>
    </row>
    <row r="8" spans="1:11">
      <c r="A8" s="537"/>
      <c r="B8" s="537"/>
      <c r="C8" s="537"/>
      <c r="D8" s="537"/>
      <c r="E8" s="537"/>
      <c r="F8" s="537"/>
      <c r="G8" s="537"/>
      <c r="H8" s="537"/>
      <c r="I8" s="537"/>
    </row>
    <row r="9" spans="1:11">
      <c r="A9" s="537"/>
      <c r="B9" s="537"/>
      <c r="C9" s="537"/>
      <c r="D9" s="537"/>
      <c r="E9" s="537"/>
      <c r="F9" s="537"/>
      <c r="G9" s="537"/>
      <c r="H9" s="537"/>
      <c r="I9" s="537"/>
    </row>
    <row r="10" spans="1:11">
      <c r="A10" s="537"/>
      <c r="B10" s="537"/>
      <c r="C10" s="537"/>
      <c r="D10" s="537"/>
      <c r="E10" s="537"/>
      <c r="F10" s="537"/>
      <c r="G10" s="537"/>
      <c r="H10" s="537"/>
      <c r="I10" s="537"/>
    </row>
    <row r="11" spans="1:11">
      <c r="A11" s="21" t="s">
        <v>429</v>
      </c>
    </row>
    <row r="12" spans="1:11">
      <c r="A12" s="27" t="s">
        <v>362</v>
      </c>
      <c r="B12" s="8" t="s">
        <v>148</v>
      </c>
      <c r="C12" s="8"/>
      <c r="D12" s="8"/>
      <c r="E12" s="8"/>
      <c r="F12"/>
    </row>
    <row r="13" spans="1:11">
      <c r="A13" s="27" t="s">
        <v>362</v>
      </c>
      <c r="B13" s="1" t="s">
        <v>505</v>
      </c>
      <c r="C13" s="3"/>
      <c r="D13" s="8"/>
      <c r="E13" s="8"/>
      <c r="F13"/>
    </row>
    <row r="14" spans="1:11">
      <c r="A14" s="27" t="s">
        <v>362</v>
      </c>
      <c r="B14" s="1" t="s">
        <v>594</v>
      </c>
      <c r="C14" s="8"/>
      <c r="D14" s="8"/>
      <c r="E14" s="8"/>
      <c r="F14"/>
    </row>
    <row r="16" spans="1:11">
      <c r="A16" s="29" t="s">
        <v>430</v>
      </c>
      <c r="B16" s="30"/>
      <c r="C16" s="30"/>
      <c r="D16" s="30"/>
      <c r="E16" s="30"/>
      <c r="F16" s="30"/>
      <c r="G16" s="30"/>
      <c r="H16" s="30"/>
      <c r="I16" s="30"/>
      <c r="J16" s="30"/>
      <c r="K16" s="30"/>
    </row>
    <row r="17" spans="1:12">
      <c r="A17" s="8"/>
    </row>
    <row r="18" spans="1:12">
      <c r="A18" s="21" t="s">
        <v>677</v>
      </c>
    </row>
    <row r="19" spans="1:12">
      <c r="A19" s="8"/>
      <c r="E19" s="347"/>
    </row>
    <row r="20" spans="1:12" ht="76.5">
      <c r="A20" s="762" t="s">
        <v>261</v>
      </c>
      <c r="B20" s="764"/>
      <c r="C20" s="381" t="s">
        <v>174</v>
      </c>
      <c r="D20" s="381" t="s">
        <v>262</v>
      </c>
      <c r="E20" s="381" t="s">
        <v>688</v>
      </c>
      <c r="F20" s="382" t="s">
        <v>263</v>
      </c>
      <c r="G20" s="382" t="s">
        <v>431</v>
      </c>
      <c r="H20" s="382" t="s">
        <v>432</v>
      </c>
      <c r="I20" s="381" t="s">
        <v>99</v>
      </c>
      <c r="J20" s="381" t="s">
        <v>98</v>
      </c>
      <c r="K20" s="381" t="s">
        <v>799</v>
      </c>
    </row>
    <row r="21" spans="1:12">
      <c r="A21" s="15"/>
      <c r="B21" s="17"/>
      <c r="C21" s="9"/>
      <c r="D21" s="9"/>
      <c r="E21" s="534">
        <v>0</v>
      </c>
      <c r="F21" s="105" t="s">
        <v>264</v>
      </c>
      <c r="G21" s="105" t="s">
        <v>264</v>
      </c>
      <c r="H21" s="9"/>
      <c r="I21" s="379"/>
      <c r="J21" s="379"/>
      <c r="K21" s="380"/>
      <c r="L21" s="388">
        <f t="shared" ref="L21:L33" si="0">IF(K21="",E21,IF(K21="QCT",E21*$C$78,IF(K21="Basis Boost",E21*$C$79,IF(K21="None",E21,"ERROR"))))</f>
        <v>0</v>
      </c>
    </row>
    <row r="22" spans="1:12">
      <c r="A22" s="15"/>
      <c r="B22" s="17"/>
      <c r="C22" s="9"/>
      <c r="D22" s="9"/>
      <c r="E22" s="534"/>
      <c r="F22" s="105" t="s">
        <v>264</v>
      </c>
      <c r="G22" s="105" t="s">
        <v>264</v>
      </c>
      <c r="H22" s="9"/>
      <c r="I22" s="379"/>
      <c r="J22" s="379"/>
      <c r="K22" s="380"/>
      <c r="L22" s="388">
        <f t="shared" si="0"/>
        <v>0</v>
      </c>
    </row>
    <row r="23" spans="1:12">
      <c r="A23" s="15"/>
      <c r="B23" s="17"/>
      <c r="C23" s="9"/>
      <c r="D23" s="9"/>
      <c r="E23" s="534"/>
      <c r="F23" s="105" t="s">
        <v>264</v>
      </c>
      <c r="G23" s="105" t="s">
        <v>264</v>
      </c>
      <c r="H23" s="9"/>
      <c r="I23" s="379"/>
      <c r="J23" s="379"/>
      <c r="K23" s="380"/>
      <c r="L23" s="388">
        <f t="shared" si="0"/>
        <v>0</v>
      </c>
    </row>
    <row r="24" spans="1:12">
      <c r="A24" s="15"/>
      <c r="B24" s="17"/>
      <c r="C24" s="9"/>
      <c r="D24" s="9"/>
      <c r="E24" s="534"/>
      <c r="F24" s="105" t="s">
        <v>264</v>
      </c>
      <c r="G24" s="105" t="s">
        <v>264</v>
      </c>
      <c r="H24" s="9"/>
      <c r="I24" s="379"/>
      <c r="J24" s="379"/>
      <c r="K24" s="380"/>
      <c r="L24" s="388">
        <f t="shared" si="0"/>
        <v>0</v>
      </c>
    </row>
    <row r="25" spans="1:12">
      <c r="A25" s="15"/>
      <c r="B25" s="17"/>
      <c r="C25" s="9"/>
      <c r="D25" s="9"/>
      <c r="E25" s="534"/>
      <c r="F25" s="105" t="s">
        <v>264</v>
      </c>
      <c r="G25" s="105" t="s">
        <v>264</v>
      </c>
      <c r="H25" s="9"/>
      <c r="I25" s="379"/>
      <c r="J25" s="379"/>
      <c r="K25" s="380"/>
      <c r="L25" s="388">
        <f t="shared" si="0"/>
        <v>0</v>
      </c>
    </row>
    <row r="26" spans="1:12">
      <c r="A26" s="15"/>
      <c r="B26" s="17"/>
      <c r="C26" s="9"/>
      <c r="D26" s="9"/>
      <c r="E26" s="534"/>
      <c r="F26" s="105" t="s">
        <v>264</v>
      </c>
      <c r="G26" s="105" t="s">
        <v>264</v>
      </c>
      <c r="H26" s="9"/>
      <c r="I26" s="379"/>
      <c r="J26" s="379"/>
      <c r="K26" s="380"/>
      <c r="L26" s="388">
        <f t="shared" si="0"/>
        <v>0</v>
      </c>
    </row>
    <row r="27" spans="1:12">
      <c r="A27" s="15"/>
      <c r="B27" s="17"/>
      <c r="C27" s="9"/>
      <c r="D27" s="9"/>
      <c r="E27" s="534"/>
      <c r="F27" s="105" t="s">
        <v>264</v>
      </c>
      <c r="G27" s="105" t="s">
        <v>264</v>
      </c>
      <c r="H27" s="9"/>
      <c r="I27" s="379"/>
      <c r="J27" s="379"/>
      <c r="K27" s="380"/>
      <c r="L27" s="388">
        <f t="shared" si="0"/>
        <v>0</v>
      </c>
    </row>
    <row r="28" spans="1:12">
      <c r="A28" s="15"/>
      <c r="B28" s="17"/>
      <c r="C28" s="9"/>
      <c r="D28" s="9"/>
      <c r="E28" s="534"/>
      <c r="F28" s="105" t="s">
        <v>264</v>
      </c>
      <c r="G28" s="105" t="s">
        <v>264</v>
      </c>
      <c r="H28" s="9"/>
      <c r="I28" s="379"/>
      <c r="J28" s="379"/>
      <c r="K28" s="380"/>
      <c r="L28" s="388">
        <f t="shared" si="0"/>
        <v>0</v>
      </c>
    </row>
    <row r="29" spans="1:12">
      <c r="A29" s="15"/>
      <c r="B29" s="17"/>
      <c r="C29" s="9"/>
      <c r="D29" s="9"/>
      <c r="E29" s="534"/>
      <c r="F29" s="105" t="s">
        <v>264</v>
      </c>
      <c r="G29" s="105" t="s">
        <v>264</v>
      </c>
      <c r="H29" s="9"/>
      <c r="I29" s="379"/>
      <c r="J29" s="379"/>
      <c r="K29" s="380"/>
      <c r="L29" s="388">
        <f t="shared" si="0"/>
        <v>0</v>
      </c>
    </row>
    <row r="30" spans="1:12">
      <c r="A30" s="15"/>
      <c r="B30" s="17"/>
      <c r="C30" s="9"/>
      <c r="D30" s="9"/>
      <c r="E30" s="534"/>
      <c r="F30" s="105" t="s">
        <v>264</v>
      </c>
      <c r="G30" s="105" t="s">
        <v>264</v>
      </c>
      <c r="H30" s="9"/>
      <c r="I30" s="379"/>
      <c r="J30" s="379"/>
      <c r="K30" s="380"/>
      <c r="L30" s="388">
        <f t="shared" si="0"/>
        <v>0</v>
      </c>
    </row>
    <row r="31" spans="1:12">
      <c r="A31" s="15"/>
      <c r="B31" s="17"/>
      <c r="C31" s="9"/>
      <c r="D31" s="9"/>
      <c r="E31" s="534"/>
      <c r="F31" s="105" t="s">
        <v>264</v>
      </c>
      <c r="G31" s="105" t="s">
        <v>264</v>
      </c>
      <c r="H31" s="9"/>
      <c r="I31" s="379"/>
      <c r="J31" s="379"/>
      <c r="K31" s="380"/>
      <c r="L31" s="388">
        <f t="shared" si="0"/>
        <v>0</v>
      </c>
    </row>
    <row r="32" spans="1:12">
      <c r="A32" s="15"/>
      <c r="B32" s="17"/>
      <c r="C32" s="9"/>
      <c r="D32" s="9"/>
      <c r="E32" s="534"/>
      <c r="F32" s="105" t="s">
        <v>264</v>
      </c>
      <c r="G32" s="105" t="s">
        <v>264</v>
      </c>
      <c r="H32" s="9"/>
      <c r="I32" s="379"/>
      <c r="J32" s="379"/>
      <c r="K32" s="380"/>
      <c r="L32" s="388">
        <f t="shared" si="0"/>
        <v>0</v>
      </c>
    </row>
    <row r="33" spans="1:12">
      <c r="A33" s="15"/>
      <c r="B33" s="17"/>
      <c r="C33" s="9"/>
      <c r="D33" s="9"/>
      <c r="E33" s="534">
        <v>0</v>
      </c>
      <c r="F33" s="105" t="s">
        <v>264</v>
      </c>
      <c r="G33" s="105" t="s">
        <v>264</v>
      </c>
      <c r="H33" s="9"/>
      <c r="I33" s="379"/>
      <c r="J33" s="379"/>
      <c r="K33" s="380"/>
      <c r="L33" s="388">
        <f t="shared" si="0"/>
        <v>0</v>
      </c>
    </row>
    <row r="34" spans="1:12">
      <c r="A34" s="15"/>
      <c r="B34" s="17"/>
      <c r="C34" s="9"/>
      <c r="D34" s="9"/>
      <c r="E34" s="534"/>
      <c r="F34" s="105" t="s">
        <v>264</v>
      </c>
      <c r="G34" s="105" t="s">
        <v>264</v>
      </c>
      <c r="H34" s="9"/>
      <c r="I34" s="379"/>
      <c r="J34" s="379"/>
      <c r="K34" s="380"/>
      <c r="L34" s="388">
        <f>IF(E34="",E34,IF(K34="QCT",E34*$C$78,IF(K34="Basis Boost",E34*$C$79,IF(K34="None",E34,"ERROR"))))</f>
        <v>0</v>
      </c>
    </row>
    <row r="35" spans="1:12">
      <c r="A35" s="1" t="s">
        <v>81</v>
      </c>
      <c r="B35" s="8"/>
      <c r="C35" s="232">
        <f>SUM(C21:C34)</f>
        <v>0</v>
      </c>
      <c r="D35" s="172">
        <f>SUM(D21:D34)</f>
        <v>0</v>
      </c>
      <c r="E35" s="172">
        <f>SUM(E21:E34)</f>
        <v>0</v>
      </c>
      <c r="I35" s="383"/>
      <c r="J35" s="469">
        <f>SUM(J21:J34)</f>
        <v>0</v>
      </c>
      <c r="L35" s="388">
        <f>SUM(L21:L34)</f>
        <v>0</v>
      </c>
    </row>
    <row r="36" spans="1:12">
      <c r="E36" s="556" t="str">
        <f>IF(ABS(E35-I73)&lt;1,"","ERROR: the above cell must equal the Total Uses of Funds in the Construction Basis column in the below table")</f>
        <v/>
      </c>
    </row>
    <row r="37" spans="1:12">
      <c r="E37" s="538"/>
    </row>
    <row r="38" spans="1:12">
      <c r="A38" s="21" t="s">
        <v>506</v>
      </c>
    </row>
    <row r="39" spans="1:12">
      <c r="A39" s="3" t="s">
        <v>439</v>
      </c>
      <c r="D39" s="10"/>
    </row>
    <row r="40" spans="1:12">
      <c r="A40" s="3" t="s">
        <v>437</v>
      </c>
      <c r="H40" s="347"/>
    </row>
    <row r="41" spans="1:12">
      <c r="A41" s="27" t="s">
        <v>362</v>
      </c>
      <c r="B41" s="302" t="s">
        <v>653</v>
      </c>
      <c r="C41" s="8"/>
      <c r="D41" s="302"/>
      <c r="E41" s="8"/>
      <c r="F41" s="127" t="s">
        <v>159</v>
      </c>
      <c r="G41" s="10"/>
      <c r="H41" s="433" t="s">
        <v>654</v>
      </c>
      <c r="I41" s="171">
        <f>G41*3000</f>
        <v>0</v>
      </c>
    </row>
    <row r="42" spans="1:12">
      <c r="A42" s="27" t="s">
        <v>362</v>
      </c>
      <c r="B42" s="1" t="s">
        <v>438</v>
      </c>
      <c r="C42" s="8"/>
      <c r="D42" s="8"/>
      <c r="E42" s="8"/>
      <c r="F42" s="127" t="s">
        <v>440</v>
      </c>
      <c r="G42" s="178" t="s">
        <v>119</v>
      </c>
      <c r="H42" s="34" t="s">
        <v>265</v>
      </c>
      <c r="I42" s="171">
        <f>G42*0.1</f>
        <v>0</v>
      </c>
    </row>
    <row r="43" spans="1:12">
      <c r="B43"/>
      <c r="C43"/>
      <c r="D43"/>
      <c r="E43"/>
      <c r="F43"/>
      <c r="G43"/>
      <c r="H43"/>
      <c r="I43"/>
    </row>
    <row r="44" spans="1:12">
      <c r="A44" s="50" t="s">
        <v>436</v>
      </c>
      <c r="B44" s="30"/>
      <c r="C44" s="30"/>
      <c r="D44" s="30"/>
      <c r="E44" s="30"/>
      <c r="F44" s="30"/>
      <c r="G44" s="30"/>
      <c r="H44" s="30"/>
      <c r="I44" s="30"/>
      <c r="J44" s="30"/>
      <c r="K44" s="30"/>
    </row>
    <row r="46" spans="1:12">
      <c r="A46" s="21" t="s">
        <v>433</v>
      </c>
    </row>
    <row r="47" spans="1:12">
      <c r="A47" s="27" t="s">
        <v>362</v>
      </c>
      <c r="B47" s="8" t="s">
        <v>266</v>
      </c>
      <c r="C47" s="8"/>
      <c r="D47" s="8"/>
      <c r="E47" s="8"/>
      <c r="F47" s="8"/>
      <c r="G47" s="8"/>
      <c r="H47" s="8"/>
      <c r="I47"/>
    </row>
    <row r="48" spans="1:12">
      <c r="A48" s="27" t="s">
        <v>362</v>
      </c>
      <c r="B48" s="8" t="s">
        <v>267</v>
      </c>
      <c r="C48" s="8"/>
      <c r="D48" s="8"/>
      <c r="E48" s="8"/>
      <c r="F48" s="8"/>
      <c r="G48" s="8"/>
      <c r="H48" s="8"/>
      <c r="I48"/>
    </row>
    <row r="50" spans="1:9">
      <c r="A50" s="21" t="s">
        <v>434</v>
      </c>
    </row>
    <row r="51" spans="1:9">
      <c r="A51" t="s">
        <v>435</v>
      </c>
    </row>
    <row r="52" spans="1:9">
      <c r="A52" s="27" t="s">
        <v>362</v>
      </c>
      <c r="B52" s="8" t="s">
        <v>268</v>
      </c>
      <c r="C52" s="8"/>
      <c r="D52" s="8"/>
      <c r="E52" s="8"/>
      <c r="F52"/>
    </row>
    <row r="53" spans="1:9">
      <c r="A53" s="27" t="s">
        <v>362</v>
      </c>
      <c r="B53" s="8" t="s">
        <v>269</v>
      </c>
      <c r="C53" s="8"/>
      <c r="D53" s="8"/>
      <c r="E53" s="8"/>
      <c r="F53"/>
    </row>
    <row r="55" spans="1:9">
      <c r="A55" s="29" t="s">
        <v>441</v>
      </c>
      <c r="B55" s="30"/>
      <c r="C55" s="30"/>
      <c r="D55" s="30"/>
      <c r="E55" s="30"/>
      <c r="F55" s="30"/>
      <c r="G55" s="30"/>
      <c r="H55" s="30"/>
      <c r="I55" s="30"/>
    </row>
    <row r="56" spans="1:9">
      <c r="A56" s="21"/>
    </row>
    <row r="57" spans="1:9">
      <c r="A57" s="21" t="s">
        <v>270</v>
      </c>
      <c r="B57" s="8"/>
      <c r="C57" s="10"/>
      <c r="D57" s="10"/>
      <c r="E57" s="10"/>
      <c r="F57" s="10"/>
      <c r="G57" s="10"/>
      <c r="H57" s="10"/>
      <c r="I57" s="10"/>
    </row>
    <row r="58" spans="1:9">
      <c r="A58" s="8" t="s">
        <v>126</v>
      </c>
      <c r="B58" s="8"/>
      <c r="C58" s="10"/>
      <c r="D58" s="10"/>
      <c r="E58" s="10"/>
      <c r="F58" s="8" t="s">
        <v>127</v>
      </c>
      <c r="G58" s="13"/>
      <c r="H58" s="14"/>
      <c r="I58" s="10"/>
    </row>
    <row r="60" spans="1:9">
      <c r="A60" s="49" t="s">
        <v>442</v>
      </c>
      <c r="F60" s="49" t="s">
        <v>443</v>
      </c>
    </row>
    <row r="61" spans="1:9">
      <c r="A61" s="27" t="s">
        <v>362</v>
      </c>
      <c r="B61" s="8" t="s">
        <v>271</v>
      </c>
      <c r="C61" s="8"/>
      <c r="D61"/>
      <c r="E61" s="8"/>
      <c r="F61" s="2" t="s">
        <v>272</v>
      </c>
      <c r="G61" s="2" t="s">
        <v>444</v>
      </c>
      <c r="H61" s="2" t="s">
        <v>273</v>
      </c>
    </row>
    <row r="62" spans="1:9">
      <c r="A62" s="27" t="s">
        <v>362</v>
      </c>
      <c r="B62" s="8" t="s">
        <v>274</v>
      </c>
      <c r="C62" s="8"/>
      <c r="D62"/>
      <c r="E62" s="8"/>
      <c r="F62" s="19" t="s">
        <v>140</v>
      </c>
      <c r="G62" s="106" t="s">
        <v>119</v>
      </c>
      <c r="H62" s="105" t="s">
        <v>264</v>
      </c>
    </row>
    <row r="63" spans="1:9">
      <c r="A63" s="8"/>
      <c r="B63" s="8"/>
      <c r="C63" s="8"/>
      <c r="D63" s="8"/>
      <c r="E63" s="8"/>
      <c r="F63" s="19" t="s">
        <v>140</v>
      </c>
      <c r="G63" s="106" t="s">
        <v>119</v>
      </c>
      <c r="H63" s="105" t="s">
        <v>264</v>
      </c>
    </row>
    <row r="64" spans="1:9">
      <c r="A64" s="21" t="s">
        <v>445</v>
      </c>
      <c r="B64" s="8"/>
      <c r="C64" s="8"/>
      <c r="D64" s="8"/>
      <c r="E64" s="8"/>
      <c r="F64" s="19" t="s">
        <v>140</v>
      </c>
      <c r="G64" s="106" t="s">
        <v>119</v>
      </c>
      <c r="H64" s="105" t="s">
        <v>264</v>
      </c>
    </row>
    <row r="65" spans="1:9">
      <c r="A65" s="27" t="s">
        <v>362</v>
      </c>
      <c r="B65" s="8" t="s">
        <v>275</v>
      </c>
      <c r="C65" s="8"/>
      <c r="D65"/>
      <c r="E65" s="8"/>
      <c r="F65" s="19" t="s">
        <v>140</v>
      </c>
      <c r="G65" s="106" t="s">
        <v>119</v>
      </c>
      <c r="H65" s="105" t="s">
        <v>264</v>
      </c>
    </row>
    <row r="66" spans="1:9">
      <c r="A66" s="27" t="s">
        <v>362</v>
      </c>
      <c r="B66" s="8" t="s">
        <v>276</v>
      </c>
      <c r="C66" s="8"/>
      <c r="D66"/>
      <c r="E66" s="8"/>
      <c r="F66" s="19" t="s">
        <v>140</v>
      </c>
      <c r="G66" s="106" t="s">
        <v>119</v>
      </c>
      <c r="H66" s="105" t="s">
        <v>264</v>
      </c>
    </row>
    <row r="67" spans="1:9">
      <c r="A67" s="27" t="s">
        <v>362</v>
      </c>
      <c r="B67" s="8" t="s">
        <v>135</v>
      </c>
      <c r="C67" s="8"/>
      <c r="D67"/>
      <c r="E67" s="8"/>
      <c r="F67" s="19" t="s">
        <v>140</v>
      </c>
      <c r="G67" s="106" t="s">
        <v>119</v>
      </c>
      <c r="H67" s="105" t="s">
        <v>264</v>
      </c>
    </row>
    <row r="69" spans="1:9">
      <c r="A69" s="50" t="s">
        <v>448</v>
      </c>
      <c r="B69" s="30"/>
      <c r="C69" s="30"/>
      <c r="D69" s="30"/>
      <c r="E69" s="30"/>
      <c r="F69" s="30"/>
      <c r="G69" s="30"/>
      <c r="H69" s="30"/>
      <c r="I69" s="30"/>
    </row>
    <row r="71" spans="1:9">
      <c r="A71" s="112" t="s">
        <v>455</v>
      </c>
    </row>
    <row r="72" spans="1:9" ht="25.5">
      <c r="A72" s="111" t="s">
        <v>447</v>
      </c>
      <c r="B72" s="89"/>
      <c r="C72" s="89"/>
      <c r="D72" s="89"/>
      <c r="E72" s="89"/>
      <c r="F72" s="89"/>
      <c r="G72" s="110"/>
      <c r="H72" s="88" t="s">
        <v>237</v>
      </c>
      <c r="I72" s="93" t="s">
        <v>446</v>
      </c>
    </row>
    <row r="73" spans="1:9">
      <c r="A73" s="113" t="s">
        <v>703</v>
      </c>
      <c r="B73" s="100"/>
      <c r="C73" s="100"/>
      <c r="D73" s="100"/>
      <c r="E73" s="100"/>
      <c r="F73" s="100"/>
      <c r="G73" s="101"/>
      <c r="H73" s="195">
        <f>'USES - Residential'!H92</f>
        <v>0</v>
      </c>
      <c r="I73" s="192">
        <f>'USES - Residential'!I92</f>
        <v>0</v>
      </c>
    </row>
    <row r="74" spans="1:9">
      <c r="A74" s="99" t="s">
        <v>278</v>
      </c>
      <c r="B74" s="100"/>
      <c r="C74" s="100"/>
      <c r="D74" s="365"/>
      <c r="E74" s="100"/>
      <c r="F74" s="100"/>
      <c r="G74" s="101"/>
      <c r="H74" s="208" t="s">
        <v>179</v>
      </c>
      <c r="I74" s="337"/>
    </row>
    <row r="75" spans="1:9">
      <c r="A75" s="99" t="s">
        <v>279</v>
      </c>
      <c r="B75" s="100"/>
      <c r="C75" s="100"/>
      <c r="D75" s="365"/>
      <c r="E75" s="100"/>
      <c r="F75" s="100"/>
      <c r="G75" s="101"/>
      <c r="H75" s="209" t="s">
        <v>179</v>
      </c>
      <c r="I75" s="209" t="s">
        <v>179</v>
      </c>
    </row>
    <row r="76" spans="1:9">
      <c r="A76" s="113" t="s">
        <v>700</v>
      </c>
      <c r="B76" s="100"/>
      <c r="C76" s="100"/>
      <c r="D76" s="365"/>
      <c r="E76" s="100"/>
      <c r="F76" s="100"/>
      <c r="G76" s="101"/>
      <c r="H76" s="195">
        <f>H73-H74-H75</f>
        <v>0</v>
      </c>
      <c r="I76" s="192">
        <f>I73-I74-I75</f>
        <v>0</v>
      </c>
    </row>
    <row r="77" spans="1:9">
      <c r="A77" s="113" t="s">
        <v>630</v>
      </c>
      <c r="B77" s="100"/>
      <c r="C77" s="100"/>
      <c r="D77" s="100"/>
      <c r="E77" s="365"/>
      <c r="F77" s="365"/>
      <c r="G77" s="101"/>
      <c r="H77" s="114"/>
      <c r="I77" s="481" t="e">
        <f>L35/E35</f>
        <v>#DIV/0!</v>
      </c>
    </row>
    <row r="78" spans="1:9">
      <c r="A78" s="345"/>
      <c r="B78" s="365" t="s">
        <v>102</v>
      </c>
      <c r="C78" s="387">
        <v>1.3</v>
      </c>
      <c r="D78" s="365" t="s">
        <v>103</v>
      </c>
      <c r="E78" s="365"/>
      <c r="F78" s="365"/>
      <c r="G78" s="384"/>
      <c r="H78" s="385"/>
      <c r="I78" s="169"/>
    </row>
    <row r="79" spans="1:9">
      <c r="A79" s="345"/>
      <c r="B79" s="365" t="s">
        <v>102</v>
      </c>
      <c r="C79" s="387">
        <v>1.3</v>
      </c>
      <c r="D79" s="365" t="s">
        <v>104</v>
      </c>
      <c r="E79" s="365"/>
      <c r="F79" s="365"/>
      <c r="G79" s="384"/>
      <c r="H79" s="386"/>
      <c r="I79" s="169"/>
    </row>
    <row r="80" spans="1:9">
      <c r="A80" s="113" t="s">
        <v>689</v>
      </c>
      <c r="B80" s="100"/>
      <c r="C80" s="100"/>
      <c r="D80" s="100"/>
      <c r="E80" s="100"/>
      <c r="F80" s="100"/>
      <c r="G80" s="101"/>
      <c r="H80" s="195">
        <f>H76</f>
        <v>0</v>
      </c>
      <c r="I80" s="192" t="e">
        <f>I76*I77</f>
        <v>#DIV/0!</v>
      </c>
    </row>
    <row r="81" spans="1:9">
      <c r="A81" s="113" t="s">
        <v>530</v>
      </c>
      <c r="B81" s="100"/>
      <c r="C81" s="100"/>
      <c r="D81" s="365"/>
      <c r="E81" s="100"/>
      <c r="F81" s="100"/>
      <c r="G81" s="101"/>
      <c r="H81" s="210" t="s">
        <v>179</v>
      </c>
      <c r="I81" s="209" t="s">
        <v>179</v>
      </c>
    </row>
    <row r="82" spans="1:9">
      <c r="A82" s="113" t="s">
        <v>702</v>
      </c>
      <c r="B82" s="100"/>
      <c r="C82" s="100"/>
      <c r="D82" s="100"/>
      <c r="E82" s="100"/>
      <c r="F82" s="100"/>
      <c r="G82" s="101"/>
      <c r="H82" s="207">
        <f>F115</f>
        <v>0</v>
      </c>
      <c r="I82" s="207">
        <f>G115</f>
        <v>0</v>
      </c>
    </row>
    <row r="83" spans="1:9">
      <c r="A83" s="113" t="s">
        <v>701</v>
      </c>
      <c r="B83" s="100"/>
      <c r="C83" s="100"/>
      <c r="D83" s="100"/>
      <c r="E83" s="100"/>
      <c r="F83" s="100"/>
      <c r="G83" s="101"/>
      <c r="H83" s="199">
        <f>H80-H81-H82</f>
        <v>0</v>
      </c>
      <c r="I83" s="199" t="e">
        <f>I80-I81-I82</f>
        <v>#DIV/0!</v>
      </c>
    </row>
    <row r="84" spans="1:9">
      <c r="A84" s="113" t="s">
        <v>492</v>
      </c>
      <c r="B84" s="100"/>
      <c r="C84" s="100"/>
      <c r="D84" s="100"/>
      <c r="E84" s="100"/>
      <c r="F84" s="100"/>
      <c r="G84" s="101"/>
      <c r="H84" s="648" t="str">
        <f>IF(D123="",IF(H123="","",H123),IF(H123="",D123,SMALL(A124:B124,1)))</f>
        <v/>
      </c>
      <c r="I84" s="648" t="str">
        <f>IF(D123="",IF(H123="","",H123),IF(H123="",D123,SMALL(A124:B124,1)))</f>
        <v/>
      </c>
    </row>
    <row r="85" spans="1:9">
      <c r="A85" s="99" t="s">
        <v>286</v>
      </c>
      <c r="B85" s="100"/>
      <c r="C85" s="100"/>
      <c r="D85" s="100"/>
      <c r="E85" s="100"/>
      <c r="F85" s="100"/>
      <c r="G85" s="101"/>
      <c r="H85" s="199">
        <f>H83*H84</f>
        <v>0</v>
      </c>
      <c r="I85" s="199" t="e">
        <f>I83*I84</f>
        <v>#DIV/0!</v>
      </c>
    </row>
    <row r="86" spans="1:9">
      <c r="A86" s="99" t="s">
        <v>449</v>
      </c>
      <c r="B86" s="100"/>
      <c r="C86" s="100"/>
      <c r="D86" s="100"/>
      <c r="E86" s="100"/>
      <c r="F86" s="100"/>
      <c r="G86" s="101"/>
      <c r="H86" s="169"/>
      <c r="I86" s="177"/>
    </row>
    <row r="87" spans="1:9">
      <c r="A87" s="21" t="s">
        <v>287</v>
      </c>
      <c r="B87" s="8"/>
      <c r="C87" s="8"/>
      <c r="D87" s="8"/>
      <c r="E87" s="8"/>
      <c r="F87" s="8"/>
      <c r="G87" s="8"/>
      <c r="H87" s="199">
        <f>H85*H86</f>
        <v>0</v>
      </c>
      <c r="I87" s="199" t="e">
        <f>I85*I86</f>
        <v>#DIV/0!</v>
      </c>
    </row>
    <row r="89" spans="1:9">
      <c r="A89" s="21" t="s">
        <v>450</v>
      </c>
    </row>
    <row r="90" spans="1:9">
      <c r="A90" s="75" t="s">
        <v>447</v>
      </c>
      <c r="B90" s="107"/>
      <c r="C90" s="107"/>
      <c r="D90" s="107"/>
      <c r="E90" s="107"/>
      <c r="F90" s="107"/>
      <c r="G90" s="107"/>
      <c r="H90" s="108"/>
      <c r="I90" s="109" t="s">
        <v>259</v>
      </c>
    </row>
    <row r="91" spans="1:9">
      <c r="A91" s="113" t="s">
        <v>493</v>
      </c>
      <c r="B91" s="100"/>
      <c r="C91" s="100"/>
      <c r="D91" s="100"/>
      <c r="E91" s="100"/>
      <c r="F91" s="100"/>
      <c r="G91" s="100"/>
      <c r="H91" s="101"/>
      <c r="I91" s="211" t="e">
        <f>H87+I87</f>
        <v>#DIV/0!</v>
      </c>
    </row>
    <row r="92" spans="1:9">
      <c r="A92" s="99" t="s">
        <v>451</v>
      </c>
      <c r="B92" s="100"/>
      <c r="C92" s="100"/>
      <c r="D92" s="100"/>
      <c r="E92" s="100"/>
      <c r="F92" s="100"/>
      <c r="G92" s="100"/>
      <c r="H92" s="101"/>
      <c r="I92" s="82" t="s">
        <v>288</v>
      </c>
    </row>
    <row r="93" spans="1:9">
      <c r="A93" s="99" t="s">
        <v>289</v>
      </c>
      <c r="B93" s="100"/>
      <c r="C93" s="100"/>
      <c r="D93" s="100"/>
      <c r="E93" s="100"/>
      <c r="F93" s="100"/>
      <c r="G93" s="100"/>
      <c r="H93" s="101"/>
      <c r="I93" s="212" t="e">
        <f>I91*10</f>
        <v>#DIV/0!</v>
      </c>
    </row>
    <row r="94" spans="1:9">
      <c r="A94" s="99" t="s">
        <v>290</v>
      </c>
      <c r="B94" s="100"/>
      <c r="C94" s="100"/>
      <c r="D94" s="100"/>
      <c r="E94" s="100"/>
      <c r="F94" s="100"/>
      <c r="G94" s="100"/>
      <c r="H94" s="101"/>
      <c r="I94" s="181"/>
    </row>
    <row r="95" spans="1:9">
      <c r="A95" s="99" t="s">
        <v>292</v>
      </c>
      <c r="B95" s="100"/>
      <c r="C95" s="100"/>
      <c r="D95" s="100"/>
      <c r="E95" s="100"/>
      <c r="F95" s="100"/>
      <c r="G95" s="100"/>
      <c r="H95" s="101"/>
      <c r="I95" s="199" t="e">
        <f>I93*I94</f>
        <v>#DIV/0!</v>
      </c>
    </row>
    <row r="96" spans="1:9">
      <c r="A96" s="113" t="s">
        <v>494</v>
      </c>
      <c r="B96" s="100"/>
      <c r="C96" s="100"/>
      <c r="D96" s="100"/>
      <c r="E96" s="100"/>
      <c r="F96" s="100"/>
      <c r="G96" s="100"/>
      <c r="H96" s="101"/>
      <c r="I96" s="115"/>
    </row>
    <row r="97" spans="1:9">
      <c r="A97" s="104" t="s">
        <v>293</v>
      </c>
      <c r="B97" s="28"/>
      <c r="C97" s="28"/>
      <c r="D97" s="28"/>
      <c r="E97" s="28"/>
      <c r="F97" s="28"/>
      <c r="G97" s="28"/>
      <c r="H97" s="28"/>
      <c r="I97" s="213" t="e">
        <f>I96+I95</f>
        <v>#DIV/0!</v>
      </c>
    </row>
    <row r="99" spans="1:9">
      <c r="A99" s="21" t="s">
        <v>456</v>
      </c>
    </row>
    <row r="100" spans="1:9">
      <c r="A100" s="75" t="s">
        <v>447</v>
      </c>
      <c r="B100" s="107"/>
      <c r="C100" s="107"/>
      <c r="D100" s="107"/>
      <c r="E100" s="107"/>
      <c r="F100" s="107"/>
      <c r="G100" s="107"/>
      <c r="H100" s="108"/>
      <c r="I100" s="109" t="s">
        <v>259</v>
      </c>
    </row>
    <row r="101" spans="1:9">
      <c r="A101" s="113" t="s">
        <v>461</v>
      </c>
      <c r="B101" s="100"/>
      <c r="C101" s="100"/>
      <c r="D101" s="100"/>
      <c r="E101" s="100"/>
      <c r="F101" s="100"/>
      <c r="G101" s="100"/>
      <c r="H101" s="101"/>
      <c r="I101" s="116">
        <v>0</v>
      </c>
    </row>
    <row r="102" spans="1:9">
      <c r="A102" s="113" t="s">
        <v>494</v>
      </c>
      <c r="B102" s="100"/>
      <c r="C102" s="100"/>
      <c r="D102" s="100"/>
      <c r="E102" s="100"/>
      <c r="F102" s="100"/>
      <c r="G102" s="100"/>
      <c r="H102" s="101"/>
      <c r="I102" s="118" t="s">
        <v>179</v>
      </c>
    </row>
    <row r="103" spans="1:9">
      <c r="A103" s="99" t="s">
        <v>453</v>
      </c>
      <c r="B103" s="100"/>
      <c r="C103" s="100"/>
      <c r="D103" s="100"/>
      <c r="E103" s="100"/>
      <c r="F103" s="100"/>
      <c r="G103" s="100"/>
      <c r="H103" s="101"/>
      <c r="I103" s="214">
        <f>I101-I102</f>
        <v>0</v>
      </c>
    </row>
    <row r="104" spans="1:9">
      <c r="A104" s="99" t="s">
        <v>290</v>
      </c>
      <c r="B104" s="100"/>
      <c r="C104" s="100"/>
      <c r="D104" s="100"/>
      <c r="E104" s="100"/>
      <c r="F104" s="100"/>
      <c r="G104" s="100"/>
      <c r="H104" s="101"/>
      <c r="I104" s="180"/>
    </row>
    <row r="105" spans="1:9">
      <c r="A105" s="99" t="s">
        <v>289</v>
      </c>
      <c r="B105" s="100"/>
      <c r="C105" s="100"/>
      <c r="D105" s="100"/>
      <c r="E105" s="100"/>
      <c r="F105" s="100"/>
      <c r="G105" s="100"/>
      <c r="H105" s="101"/>
      <c r="I105" s="170" t="str">
        <f>IF(I103=0,"",I103/I104)</f>
        <v/>
      </c>
    </row>
    <row r="106" spans="1:9">
      <c r="A106" s="99" t="s">
        <v>454</v>
      </c>
      <c r="B106" s="100"/>
      <c r="C106" s="100"/>
      <c r="D106" s="100"/>
      <c r="E106" s="100"/>
      <c r="F106" s="100"/>
      <c r="G106" s="100"/>
      <c r="H106" s="101"/>
      <c r="I106" s="119" t="s">
        <v>294</v>
      </c>
    </row>
    <row r="107" spans="1:9">
      <c r="A107" s="21" t="s">
        <v>452</v>
      </c>
      <c r="B107" s="8"/>
      <c r="C107" s="8"/>
      <c r="D107" s="8"/>
      <c r="E107" s="8"/>
      <c r="F107" s="8"/>
      <c r="G107" s="8"/>
      <c r="H107" s="8"/>
      <c r="I107" s="215">
        <f>(I105/10)</f>
        <v>0</v>
      </c>
    </row>
    <row r="109" spans="1:9">
      <c r="A109" s="104" t="s">
        <v>495</v>
      </c>
      <c r="B109" s="55"/>
      <c r="C109" s="55"/>
      <c r="D109" s="55"/>
      <c r="E109" s="55"/>
      <c r="F109" s="55"/>
      <c r="G109" s="55"/>
      <c r="H109" s="55"/>
      <c r="I109" s="55"/>
    </row>
    <row r="110" spans="1:9">
      <c r="A110" s="28" t="s">
        <v>704</v>
      </c>
      <c r="F110" s="70" t="s">
        <v>706</v>
      </c>
      <c r="G110" s="70" t="s">
        <v>706</v>
      </c>
    </row>
    <row r="111" spans="1:9">
      <c r="A111" s="90"/>
      <c r="B111" s="121"/>
      <c r="C111" s="121"/>
      <c r="D111" s="121"/>
      <c r="E111" s="121"/>
      <c r="F111" s="545" t="s">
        <v>705</v>
      </c>
      <c r="G111" s="545" t="s">
        <v>707</v>
      </c>
    </row>
    <row r="112" spans="1:9">
      <c r="A112" s="28" t="s">
        <v>672</v>
      </c>
      <c r="B112" s="28"/>
      <c r="C112" s="28"/>
      <c r="D112" s="28"/>
      <c r="E112" s="28"/>
      <c r="F112" s="544"/>
      <c r="G112" s="544"/>
    </row>
    <row r="113" spans="1:8">
      <c r="A113" s="28" t="s">
        <v>673</v>
      </c>
      <c r="B113" s="28"/>
      <c r="C113" s="28"/>
      <c r="D113" s="28"/>
      <c r="E113" s="28"/>
      <c r="F113" s="544"/>
      <c r="G113" s="544"/>
    </row>
    <row r="114" spans="1:8">
      <c r="A114" s="122" t="s">
        <v>711</v>
      </c>
      <c r="B114" s="28"/>
      <c r="C114" s="28"/>
      <c r="D114" s="28"/>
      <c r="E114" s="28"/>
      <c r="F114" s="544"/>
      <c r="G114" s="544"/>
    </row>
    <row r="115" spans="1:8">
      <c r="A115" s="8" t="s">
        <v>277</v>
      </c>
      <c r="B115" s="8"/>
      <c r="C115" s="8"/>
      <c r="D115" s="8"/>
      <c r="E115" s="8"/>
      <c r="F115" s="544">
        <f>SUM(F112:F114)</f>
        <v>0</v>
      </c>
      <c r="G115" s="544">
        <f>SUM(G112:G114)</f>
        <v>0</v>
      </c>
    </row>
    <row r="117" spans="1:8">
      <c r="A117" s="49" t="s">
        <v>496</v>
      </c>
    </row>
    <row r="118" spans="1:8">
      <c r="A118" s="3" t="s">
        <v>458</v>
      </c>
    </row>
    <row r="119" spans="1:8">
      <c r="A119" s="27"/>
      <c r="B119" s="123"/>
    </row>
    <row r="120" spans="1:8">
      <c r="A120" s="27" t="s">
        <v>362</v>
      </c>
      <c r="B120" t="s">
        <v>459</v>
      </c>
      <c r="E120" s="27" t="s">
        <v>362</v>
      </c>
      <c r="F120" t="s">
        <v>460</v>
      </c>
      <c r="G120" s="5"/>
    </row>
    <row r="121" spans="1:8">
      <c r="B121" s="124" t="s">
        <v>281</v>
      </c>
      <c r="C121" s="125"/>
      <c r="D121" s="126"/>
      <c r="F121" s="81" t="s">
        <v>282</v>
      </c>
      <c r="H121" s="10"/>
    </row>
    <row r="122" spans="1:8">
      <c r="B122" s="124" t="s">
        <v>159</v>
      </c>
      <c r="C122" s="4"/>
      <c r="D122" s="126"/>
      <c r="F122" s="81" t="s">
        <v>283</v>
      </c>
      <c r="H122" s="10"/>
    </row>
    <row r="123" spans="1:8">
      <c r="B123" s="124" t="s">
        <v>284</v>
      </c>
      <c r="C123" s="4"/>
      <c r="D123" s="179" t="str">
        <f>IF(D121=0,"",D121/D122)</f>
        <v/>
      </c>
      <c r="F123" s="81" t="s">
        <v>285</v>
      </c>
      <c r="H123" s="179" t="str">
        <f>IF(H121=0,"",H121/H122)</f>
        <v/>
      </c>
    </row>
    <row r="124" spans="1:8" hidden="1">
      <c r="A124" s="647" t="str">
        <f>D123</f>
        <v/>
      </c>
      <c r="B124" s="647" t="str">
        <f>H123</f>
        <v/>
      </c>
    </row>
    <row r="126" spans="1:8">
      <c r="A126" s="21" t="s">
        <v>497</v>
      </c>
    </row>
    <row r="127" spans="1:8">
      <c r="A127" s="8" t="s">
        <v>280</v>
      </c>
      <c r="B127" s="8"/>
      <c r="C127" s="8"/>
      <c r="D127" s="8"/>
      <c r="E127" s="8"/>
      <c r="F127" s="8"/>
      <c r="G127" s="176">
        <v>0</v>
      </c>
      <c r="H127" s="8"/>
    </row>
    <row r="128" spans="1:8">
      <c r="A128" s="8" t="s">
        <v>290</v>
      </c>
      <c r="B128" s="8"/>
      <c r="C128" s="8"/>
      <c r="D128" s="8"/>
      <c r="E128" s="8"/>
      <c r="F128" s="8"/>
      <c r="G128" s="10" t="s">
        <v>291</v>
      </c>
      <c r="H128" s="8"/>
    </row>
    <row r="129" spans="1:8">
      <c r="A129" s="1" t="s">
        <v>457</v>
      </c>
      <c r="B129" s="8"/>
      <c r="C129" s="8"/>
      <c r="D129" s="8"/>
      <c r="E129" s="8"/>
      <c r="F129" s="8"/>
      <c r="G129" s="198">
        <v>0</v>
      </c>
      <c r="H129" s="8"/>
    </row>
  </sheetData>
  <customSheetViews>
    <customSheetView guid="{DC289960-5C22-11D6-B699-00010261CDBB}" showRuler="0" topLeftCell="A82">
      <selection activeCell="I97" sqref="I97"/>
      <rowBreaks count="2" manualBreakCount="2">
        <brk id="46" max="16383" man="1"/>
        <brk id="98" max="16383" man="1"/>
      </rowBreaks>
      <pageMargins left="0.25" right="0.25" top="0.5" bottom="0.75" header="0.5" footer="0.5"/>
      <pageSetup firstPageNumber="16" orientation="portrait" useFirstPageNumber="1" horizontalDpi="4294967292" r:id="rId1"/>
      <headerFooter alignWithMargins="0"/>
    </customSheetView>
  </customSheetViews>
  <mergeCells count="4">
    <mergeCell ref="A20:B20"/>
    <mergeCell ref="A2:K2"/>
    <mergeCell ref="A3:K3"/>
    <mergeCell ref="A4:K4"/>
  </mergeCells>
  <phoneticPr fontId="18" type="noConversion"/>
  <dataValidations count="1">
    <dataValidation type="list" allowBlank="1" showInputMessage="1" showErrorMessage="1" sqref="K21:K34">
      <formula1>$A$1:$C$1</formula1>
    </dataValidation>
  </dataValidations>
  <printOptions horizontalCentered="1"/>
  <pageMargins left="0.28999999999999998" right="0.25" top="0.5" bottom="0.25" header="0.5" footer="0.39"/>
  <pageSetup scale="84" fitToHeight="0" orientation="portrait" useFirstPageNumber="1" r:id="rId2"/>
  <headerFooter alignWithMargins="0">
    <oddFooter>&amp;L&amp;"Times New Roman,Italic"&amp;8DHCD Form 202 - PADD (rev. June 2014)&amp;C&amp;"Times New Roman,Italic"&amp;9&amp;P&amp;R&amp;"Times New Roman,Italic"&amp;8TAX CREDIT INFORMATION</oddFooter>
  </headerFooter>
  <rowBreaks count="2" manualBreakCount="2">
    <brk id="54" max="16383" man="1"/>
    <brk id="108" max="16383" man="1"/>
  </rowBreaks>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V48"/>
  <sheetViews>
    <sheetView showZeros="0" zoomScaleNormal="100" zoomScaleSheetLayoutView="75" workbookViewId="0"/>
  </sheetViews>
  <sheetFormatPr defaultColWidth="11.83203125" defaultRowHeight="12.75"/>
  <cols>
    <col min="1" max="3" width="11.83203125" style="6"/>
    <col min="4" max="4" width="12.5" style="6" bestFit="1" customWidth="1"/>
    <col min="5" max="5" width="11.83203125" style="6" customWidth="1"/>
    <col min="6" max="16384" width="11.83203125" style="6"/>
  </cols>
  <sheetData>
    <row r="1" spans="1:22">
      <c r="C1" s="414"/>
      <c r="D1" s="47"/>
      <c r="E1" s="568" t="s">
        <v>731</v>
      </c>
      <c r="F1" s="569">
        <v>2016</v>
      </c>
      <c r="I1" s="154"/>
      <c r="M1" s="414"/>
      <c r="N1" s="47"/>
      <c r="O1" s="568" t="s">
        <v>731</v>
      </c>
      <c r="P1" s="570">
        <f>F1</f>
        <v>2016</v>
      </c>
    </row>
    <row r="2" spans="1:22">
      <c r="C2" s="414"/>
      <c r="D2" s="47"/>
      <c r="E2" s="568" t="s">
        <v>728</v>
      </c>
      <c r="F2" s="571">
        <v>0.02</v>
      </c>
      <c r="I2" s="154"/>
      <c r="M2" s="414"/>
      <c r="N2" s="47"/>
      <c r="O2" s="568" t="s">
        <v>728</v>
      </c>
      <c r="P2" s="571">
        <f>F2</f>
        <v>0.02</v>
      </c>
    </row>
    <row r="3" spans="1:22">
      <c r="C3" s="414"/>
      <c r="D3" s="47"/>
      <c r="E3" s="568" t="s">
        <v>730</v>
      </c>
      <c r="F3" s="571">
        <v>0.03</v>
      </c>
      <c r="I3" s="154"/>
      <c r="M3" s="414"/>
      <c r="N3" s="47"/>
      <c r="O3" s="568" t="s">
        <v>730</v>
      </c>
      <c r="P3" s="571">
        <f>F3</f>
        <v>0.03</v>
      </c>
    </row>
    <row r="4" spans="1:22">
      <c r="C4" s="414"/>
      <c r="D4" s="47"/>
      <c r="E4" s="568" t="s">
        <v>298</v>
      </c>
      <c r="F4" s="447">
        <f>F1-2015</f>
        <v>1</v>
      </c>
      <c r="I4" s="154"/>
      <c r="M4" s="414"/>
      <c r="N4" s="47"/>
      <c r="O4" s="568" t="s">
        <v>298</v>
      </c>
      <c r="P4" s="447">
        <f>F4</f>
        <v>1</v>
      </c>
    </row>
    <row r="5" spans="1:22" s="154" customFormat="1" ht="12.75" customHeight="1">
      <c r="A5" s="273" t="s">
        <v>800</v>
      </c>
      <c r="B5" s="273"/>
      <c r="D5" s="273"/>
      <c r="F5" s="347"/>
    </row>
    <row r="6" spans="1:22" s="567" customFormat="1" ht="12.75" customHeight="1">
      <c r="A6" s="565"/>
      <c r="B6" s="565"/>
      <c r="C6" s="566">
        <f>F1</f>
        <v>2016</v>
      </c>
      <c r="D6" s="566">
        <f>C6+1</f>
        <v>2017</v>
      </c>
      <c r="E6" s="566">
        <f t="shared" ref="E6:V6" si="0">D6+1</f>
        <v>2018</v>
      </c>
      <c r="F6" s="566">
        <f t="shared" si="0"/>
        <v>2019</v>
      </c>
      <c r="G6" s="566">
        <f t="shared" si="0"/>
        <v>2020</v>
      </c>
      <c r="H6" s="566">
        <f t="shared" si="0"/>
        <v>2021</v>
      </c>
      <c r="I6" s="566">
        <f t="shared" si="0"/>
        <v>2022</v>
      </c>
      <c r="J6" s="566">
        <f t="shared" si="0"/>
        <v>2023</v>
      </c>
      <c r="K6" s="566">
        <f t="shared" si="0"/>
        <v>2024</v>
      </c>
      <c r="L6" s="566">
        <f t="shared" si="0"/>
        <v>2025</v>
      </c>
      <c r="M6" s="566">
        <f t="shared" si="0"/>
        <v>2026</v>
      </c>
      <c r="N6" s="566">
        <f t="shared" si="0"/>
        <v>2027</v>
      </c>
      <c r="O6" s="566">
        <f t="shared" si="0"/>
        <v>2028</v>
      </c>
      <c r="P6" s="566">
        <f t="shared" si="0"/>
        <v>2029</v>
      </c>
      <c r="Q6" s="566">
        <f t="shared" si="0"/>
        <v>2030</v>
      </c>
      <c r="R6" s="566">
        <f t="shared" si="0"/>
        <v>2031</v>
      </c>
      <c r="S6" s="566">
        <f t="shared" si="0"/>
        <v>2032</v>
      </c>
      <c r="T6" s="566">
        <f t="shared" si="0"/>
        <v>2033</v>
      </c>
      <c r="U6" s="566">
        <f t="shared" si="0"/>
        <v>2034</v>
      </c>
      <c r="V6" s="566">
        <f t="shared" si="0"/>
        <v>2035</v>
      </c>
    </row>
    <row r="7" spans="1:22">
      <c r="A7" s="104" t="s">
        <v>315</v>
      </c>
      <c r="B7" s="28"/>
      <c r="C7" s="140" t="s">
        <v>316</v>
      </c>
      <c r="D7" s="140" t="s">
        <v>317</v>
      </c>
      <c r="E7" s="140" t="s">
        <v>318</v>
      </c>
      <c r="F7" s="140" t="s">
        <v>319</v>
      </c>
      <c r="G7" s="140" t="s">
        <v>320</v>
      </c>
      <c r="H7" s="140" t="s">
        <v>321</v>
      </c>
      <c r="I7" s="140" t="s">
        <v>322</v>
      </c>
      <c r="J7" s="140" t="s">
        <v>333</v>
      </c>
      <c r="K7" s="140" t="s">
        <v>334</v>
      </c>
      <c r="L7" s="140" t="s">
        <v>335</v>
      </c>
      <c r="M7" s="140" t="s">
        <v>336</v>
      </c>
      <c r="N7" s="140" t="s">
        <v>337</v>
      </c>
      <c r="O7" s="140" t="s">
        <v>338</v>
      </c>
      <c r="P7" s="140" t="s">
        <v>339</v>
      </c>
      <c r="Q7" s="140" t="s">
        <v>340</v>
      </c>
      <c r="R7" s="140" t="s">
        <v>341</v>
      </c>
      <c r="S7" s="140" t="s">
        <v>342</v>
      </c>
      <c r="T7" s="140" t="s">
        <v>343</v>
      </c>
      <c r="U7" s="140" t="s">
        <v>344</v>
      </c>
      <c r="V7" s="140" t="s">
        <v>345</v>
      </c>
    </row>
    <row r="8" spans="1:22">
      <c r="A8" s="99" t="s">
        <v>281</v>
      </c>
      <c r="B8" s="101"/>
      <c r="C8" s="191">
        <f>INCOME!K18*(F2+1)^(F4+1)</f>
        <v>0</v>
      </c>
      <c r="D8" s="191">
        <f>C8*($F$2+1)</f>
        <v>0</v>
      </c>
      <c r="E8" s="191">
        <f t="shared" ref="E8:V8" si="1">D8*($F$2+1)</f>
        <v>0</v>
      </c>
      <c r="F8" s="191">
        <f t="shared" si="1"/>
        <v>0</v>
      </c>
      <c r="G8" s="191">
        <f t="shared" si="1"/>
        <v>0</v>
      </c>
      <c r="H8" s="191">
        <f t="shared" si="1"/>
        <v>0</v>
      </c>
      <c r="I8" s="191">
        <f t="shared" si="1"/>
        <v>0</v>
      </c>
      <c r="J8" s="191">
        <f t="shared" si="1"/>
        <v>0</v>
      </c>
      <c r="K8" s="191">
        <f t="shared" si="1"/>
        <v>0</v>
      </c>
      <c r="L8" s="191">
        <f t="shared" si="1"/>
        <v>0</v>
      </c>
      <c r="M8" s="191">
        <f t="shared" si="1"/>
        <v>0</v>
      </c>
      <c r="N8" s="191">
        <f t="shared" si="1"/>
        <v>0</v>
      </c>
      <c r="O8" s="191">
        <f t="shared" si="1"/>
        <v>0</v>
      </c>
      <c r="P8" s="191">
        <f t="shared" si="1"/>
        <v>0</v>
      </c>
      <c r="Q8" s="191">
        <f t="shared" si="1"/>
        <v>0</v>
      </c>
      <c r="R8" s="191">
        <f t="shared" si="1"/>
        <v>0</v>
      </c>
      <c r="S8" s="191">
        <f t="shared" si="1"/>
        <v>0</v>
      </c>
      <c r="T8" s="191">
        <f t="shared" si="1"/>
        <v>0</v>
      </c>
      <c r="U8" s="191">
        <f t="shared" si="1"/>
        <v>0</v>
      </c>
      <c r="V8" s="191">
        <f t="shared" si="1"/>
        <v>0</v>
      </c>
    </row>
    <row r="9" spans="1:22">
      <c r="A9" s="99" t="s">
        <v>299</v>
      </c>
      <c r="B9" s="101"/>
      <c r="C9" s="190">
        <f>INCOME!K35*(F2+1)^(F4+1)</f>
        <v>0</v>
      </c>
      <c r="D9" s="191">
        <f t="shared" ref="D9:V9" si="2">C9*($F$2+1)</f>
        <v>0</v>
      </c>
      <c r="E9" s="191">
        <f t="shared" si="2"/>
        <v>0</v>
      </c>
      <c r="F9" s="191">
        <f t="shared" si="2"/>
        <v>0</v>
      </c>
      <c r="G9" s="191">
        <f t="shared" si="2"/>
        <v>0</v>
      </c>
      <c r="H9" s="191">
        <f t="shared" si="2"/>
        <v>0</v>
      </c>
      <c r="I9" s="191">
        <f t="shared" si="2"/>
        <v>0</v>
      </c>
      <c r="J9" s="191">
        <f t="shared" si="2"/>
        <v>0</v>
      </c>
      <c r="K9" s="191">
        <f t="shared" si="2"/>
        <v>0</v>
      </c>
      <c r="L9" s="191">
        <f t="shared" si="2"/>
        <v>0</v>
      </c>
      <c r="M9" s="191">
        <f t="shared" si="2"/>
        <v>0</v>
      </c>
      <c r="N9" s="191">
        <f t="shared" si="2"/>
        <v>0</v>
      </c>
      <c r="O9" s="191">
        <f t="shared" si="2"/>
        <v>0</v>
      </c>
      <c r="P9" s="191">
        <f t="shared" si="2"/>
        <v>0</v>
      </c>
      <c r="Q9" s="191">
        <f t="shared" si="2"/>
        <v>0</v>
      </c>
      <c r="R9" s="191">
        <f t="shared" si="2"/>
        <v>0</v>
      </c>
      <c r="S9" s="191">
        <f t="shared" si="2"/>
        <v>0</v>
      </c>
      <c r="T9" s="191">
        <f t="shared" si="2"/>
        <v>0</v>
      </c>
      <c r="U9" s="191">
        <f t="shared" si="2"/>
        <v>0</v>
      </c>
      <c r="V9" s="191">
        <f t="shared" si="2"/>
        <v>0</v>
      </c>
    </row>
    <row r="10" spans="1:22">
      <c r="A10" s="99" t="s">
        <v>300</v>
      </c>
      <c r="B10" s="101"/>
      <c r="C10" s="190">
        <f>INCOME!K47*(F2+1)^(F4+1)</f>
        <v>0</v>
      </c>
      <c r="D10" s="191">
        <f t="shared" ref="D10:V10" si="3">C10*($F$2+1)</f>
        <v>0</v>
      </c>
      <c r="E10" s="191">
        <f t="shared" si="3"/>
        <v>0</v>
      </c>
      <c r="F10" s="191">
        <f t="shared" si="3"/>
        <v>0</v>
      </c>
      <c r="G10" s="191">
        <f t="shared" si="3"/>
        <v>0</v>
      </c>
      <c r="H10" s="191">
        <f t="shared" si="3"/>
        <v>0</v>
      </c>
      <c r="I10" s="191">
        <f t="shared" si="3"/>
        <v>0</v>
      </c>
      <c r="J10" s="191">
        <f t="shared" si="3"/>
        <v>0</v>
      </c>
      <c r="K10" s="191">
        <f t="shared" si="3"/>
        <v>0</v>
      </c>
      <c r="L10" s="191">
        <f t="shared" si="3"/>
        <v>0</v>
      </c>
      <c r="M10" s="191">
        <f t="shared" si="3"/>
        <v>0</v>
      </c>
      <c r="N10" s="191">
        <f t="shared" si="3"/>
        <v>0</v>
      </c>
      <c r="O10" s="191">
        <f t="shared" si="3"/>
        <v>0</v>
      </c>
      <c r="P10" s="191">
        <f t="shared" si="3"/>
        <v>0</v>
      </c>
      <c r="Q10" s="191">
        <f t="shared" si="3"/>
        <v>0</v>
      </c>
      <c r="R10" s="191">
        <f t="shared" si="3"/>
        <v>0</v>
      </c>
      <c r="S10" s="191">
        <f t="shared" si="3"/>
        <v>0</v>
      </c>
      <c r="T10" s="191">
        <f t="shared" si="3"/>
        <v>0</v>
      </c>
      <c r="U10" s="191">
        <f t="shared" si="3"/>
        <v>0</v>
      </c>
      <c r="V10" s="191">
        <f t="shared" si="3"/>
        <v>0</v>
      </c>
    </row>
    <row r="11" spans="1:22">
      <c r="A11" s="99" t="s">
        <v>323</v>
      </c>
      <c r="B11" s="101"/>
      <c r="C11" s="190">
        <f>SUM(C8:C10)</f>
        <v>0</v>
      </c>
      <c r="D11" s="190">
        <f t="shared" ref="D11:V11" si="4">SUM(D8:D10)</f>
        <v>0</v>
      </c>
      <c r="E11" s="190">
        <f t="shared" si="4"/>
        <v>0</v>
      </c>
      <c r="F11" s="190">
        <f t="shared" si="4"/>
        <v>0</v>
      </c>
      <c r="G11" s="190">
        <f t="shared" si="4"/>
        <v>0</v>
      </c>
      <c r="H11" s="190">
        <f t="shared" si="4"/>
        <v>0</v>
      </c>
      <c r="I11" s="190">
        <f t="shared" si="4"/>
        <v>0</v>
      </c>
      <c r="J11" s="190">
        <f t="shared" si="4"/>
        <v>0</v>
      </c>
      <c r="K11" s="190">
        <f t="shared" si="4"/>
        <v>0</v>
      </c>
      <c r="L11" s="190">
        <f t="shared" si="4"/>
        <v>0</v>
      </c>
      <c r="M11" s="190">
        <f t="shared" si="4"/>
        <v>0</v>
      </c>
      <c r="N11" s="190">
        <f t="shared" si="4"/>
        <v>0</v>
      </c>
      <c r="O11" s="190">
        <f t="shared" si="4"/>
        <v>0</v>
      </c>
      <c r="P11" s="190">
        <f t="shared" si="4"/>
        <v>0</v>
      </c>
      <c r="Q11" s="190">
        <f t="shared" si="4"/>
        <v>0</v>
      </c>
      <c r="R11" s="190">
        <f t="shared" si="4"/>
        <v>0</v>
      </c>
      <c r="S11" s="190">
        <f t="shared" si="4"/>
        <v>0</v>
      </c>
      <c r="T11" s="190">
        <f t="shared" si="4"/>
        <v>0</v>
      </c>
      <c r="U11" s="190">
        <f t="shared" si="4"/>
        <v>0</v>
      </c>
      <c r="V11" s="190">
        <f t="shared" si="4"/>
        <v>0</v>
      </c>
    </row>
    <row r="12" spans="1:22">
      <c r="A12" s="345" t="s">
        <v>111</v>
      </c>
      <c r="B12" s="101"/>
      <c r="C12" s="220">
        <f>-(C8*INCOME!$G$19+C9*INCOME!$G$36+C10*INCOME!$G$48)</f>
        <v>0</v>
      </c>
      <c r="D12" s="220">
        <f>-(D8*INCOME!$G$19+D9*INCOME!$G$36+D10*INCOME!$G$48)</f>
        <v>0</v>
      </c>
      <c r="E12" s="220">
        <f>-(E8*INCOME!$G$19+E9*INCOME!$G$36+E10*INCOME!$G$48)</f>
        <v>0</v>
      </c>
      <c r="F12" s="220">
        <f>-(F8*INCOME!$G$19+F9*INCOME!$G$36+F10*INCOME!$G$48)</f>
        <v>0</v>
      </c>
      <c r="G12" s="220">
        <f>-(G8*INCOME!$G$19+G9*INCOME!$G$36+G10*INCOME!$G$48)</f>
        <v>0</v>
      </c>
      <c r="H12" s="220">
        <f>-(H8*INCOME!$G$19+H9*INCOME!$G$36+H10*INCOME!$G$48)</f>
        <v>0</v>
      </c>
      <c r="I12" s="220">
        <f>-(I8*INCOME!$G$19+I9*INCOME!$G$36+I10*INCOME!$G$48)</f>
        <v>0</v>
      </c>
      <c r="J12" s="220">
        <f>-(J8*INCOME!$G$19+J9*INCOME!$G$36+J10*INCOME!$G$48)</f>
        <v>0</v>
      </c>
      <c r="K12" s="220">
        <f>-(K8*INCOME!$G$19+K9*INCOME!$G$36+K10*INCOME!$G$48)</f>
        <v>0</v>
      </c>
      <c r="L12" s="220">
        <f>-(L8*INCOME!$G$19+L9*INCOME!$G$36+L10*INCOME!$G$48)</f>
        <v>0</v>
      </c>
      <c r="M12" s="220">
        <f>-(M8*INCOME!$G$19+M9*INCOME!$G$36+M10*INCOME!$G$48)</f>
        <v>0</v>
      </c>
      <c r="N12" s="220">
        <f>-(N8*INCOME!$G$19+N9*INCOME!$G$36+N10*INCOME!$G$48)</f>
        <v>0</v>
      </c>
      <c r="O12" s="220">
        <f>-(O8*INCOME!$G$19+O9*INCOME!$G$36+O10*INCOME!$G$48)</f>
        <v>0</v>
      </c>
      <c r="P12" s="220">
        <f>-(P8*INCOME!$G$19+P9*INCOME!$G$36+P10*INCOME!$G$48)</f>
        <v>0</v>
      </c>
      <c r="Q12" s="220">
        <f>-(Q8*INCOME!$G$19+Q9*INCOME!$G$36+Q10*INCOME!$G$48)</f>
        <v>0</v>
      </c>
      <c r="R12" s="220">
        <f>-(R8*INCOME!$G$19+R9*INCOME!$G$36+R10*INCOME!$G$48)</f>
        <v>0</v>
      </c>
      <c r="S12" s="220">
        <f>-(S8*INCOME!$G$19+S9*INCOME!$G$36+S10*INCOME!$G$48)</f>
        <v>0</v>
      </c>
      <c r="T12" s="220">
        <f>-(T8*INCOME!$G$19+T9*INCOME!$G$36+T10*INCOME!$G$48)</f>
        <v>0</v>
      </c>
      <c r="U12" s="220">
        <f>-(U8*INCOME!$G$19+U9*INCOME!$G$36+U10*INCOME!$G$48)</f>
        <v>0</v>
      </c>
      <c r="V12" s="220">
        <f>-(V8*INCOME!$G$19+V9*INCOME!$G$36+V10*INCOME!$G$48)</f>
        <v>0</v>
      </c>
    </row>
    <row r="13" spans="1:22">
      <c r="A13" s="99" t="s">
        <v>324</v>
      </c>
      <c r="B13" s="101"/>
      <c r="C13" s="192">
        <f>C11+C12</f>
        <v>0</v>
      </c>
      <c r="D13" s="192">
        <f t="shared" ref="D13:V13" si="5">D11+D12</f>
        <v>0</v>
      </c>
      <c r="E13" s="192">
        <f t="shared" si="5"/>
        <v>0</v>
      </c>
      <c r="F13" s="192">
        <f t="shared" si="5"/>
        <v>0</v>
      </c>
      <c r="G13" s="192">
        <f t="shared" si="5"/>
        <v>0</v>
      </c>
      <c r="H13" s="192">
        <f t="shared" si="5"/>
        <v>0</v>
      </c>
      <c r="I13" s="192">
        <f t="shared" si="5"/>
        <v>0</v>
      </c>
      <c r="J13" s="192">
        <f t="shared" si="5"/>
        <v>0</v>
      </c>
      <c r="K13" s="192">
        <f t="shared" si="5"/>
        <v>0</v>
      </c>
      <c r="L13" s="192">
        <f t="shared" si="5"/>
        <v>0</v>
      </c>
      <c r="M13" s="192">
        <f t="shared" si="5"/>
        <v>0</v>
      </c>
      <c r="N13" s="192">
        <f t="shared" si="5"/>
        <v>0</v>
      </c>
      <c r="O13" s="192">
        <f t="shared" si="5"/>
        <v>0</v>
      </c>
      <c r="P13" s="192">
        <f t="shared" si="5"/>
        <v>0</v>
      </c>
      <c r="Q13" s="192">
        <f t="shared" si="5"/>
        <v>0</v>
      </c>
      <c r="R13" s="192">
        <f t="shared" si="5"/>
        <v>0</v>
      </c>
      <c r="S13" s="192">
        <f t="shared" si="5"/>
        <v>0</v>
      </c>
      <c r="T13" s="192">
        <f t="shared" si="5"/>
        <v>0</v>
      </c>
      <c r="U13" s="192">
        <f t="shared" si="5"/>
        <v>0</v>
      </c>
      <c r="V13" s="192">
        <f t="shared" si="5"/>
        <v>0</v>
      </c>
    </row>
    <row r="15" spans="1:22">
      <c r="A15" s="21" t="s">
        <v>325</v>
      </c>
    </row>
    <row r="16" spans="1:22">
      <c r="A16" s="99" t="s">
        <v>304</v>
      </c>
      <c r="B16" s="101"/>
      <c r="C16" s="192">
        <f>(EXPENSES!I20-EXPENSES!I10)*($F$3+1)^($F$4+1)</f>
        <v>0</v>
      </c>
      <c r="D16" s="192">
        <f>C16*($F$3+1)</f>
        <v>0</v>
      </c>
      <c r="E16" s="192">
        <f t="shared" ref="E16:V16" si="6">D16*($F$3+1)</f>
        <v>0</v>
      </c>
      <c r="F16" s="192">
        <f t="shared" si="6"/>
        <v>0</v>
      </c>
      <c r="G16" s="192">
        <f t="shared" si="6"/>
        <v>0</v>
      </c>
      <c r="H16" s="192">
        <f t="shared" si="6"/>
        <v>0</v>
      </c>
      <c r="I16" s="192">
        <f t="shared" si="6"/>
        <v>0</v>
      </c>
      <c r="J16" s="192">
        <f t="shared" si="6"/>
        <v>0</v>
      </c>
      <c r="K16" s="192">
        <f t="shared" si="6"/>
        <v>0</v>
      </c>
      <c r="L16" s="192">
        <f t="shared" si="6"/>
        <v>0</v>
      </c>
      <c r="M16" s="192">
        <f t="shared" si="6"/>
        <v>0</v>
      </c>
      <c r="N16" s="192">
        <f t="shared" si="6"/>
        <v>0</v>
      </c>
      <c r="O16" s="192">
        <f t="shared" si="6"/>
        <v>0</v>
      </c>
      <c r="P16" s="192">
        <f t="shared" si="6"/>
        <v>0</v>
      </c>
      <c r="Q16" s="192">
        <f t="shared" si="6"/>
        <v>0</v>
      </c>
      <c r="R16" s="192">
        <f t="shared" si="6"/>
        <v>0</v>
      </c>
      <c r="S16" s="192">
        <f t="shared" si="6"/>
        <v>0</v>
      </c>
      <c r="T16" s="192">
        <f t="shared" si="6"/>
        <v>0</v>
      </c>
      <c r="U16" s="192">
        <f t="shared" si="6"/>
        <v>0</v>
      </c>
      <c r="V16" s="192">
        <f t="shared" si="6"/>
        <v>0</v>
      </c>
    </row>
    <row r="17" spans="1:22">
      <c r="A17" s="99" t="s">
        <v>326</v>
      </c>
      <c r="B17" s="101"/>
      <c r="C17" s="192">
        <f>C13*EXPENSES!$F$10</f>
        <v>0</v>
      </c>
      <c r="D17" s="192">
        <f>D13*EXPENSES!$F$10</f>
        <v>0</v>
      </c>
      <c r="E17" s="192">
        <f>E13*EXPENSES!$F$10</f>
        <v>0</v>
      </c>
      <c r="F17" s="192">
        <f>F13*EXPENSES!$F$10</f>
        <v>0</v>
      </c>
      <c r="G17" s="192">
        <f>G13*EXPENSES!$F$10</f>
        <v>0</v>
      </c>
      <c r="H17" s="192">
        <f>H13*EXPENSES!$F$10</f>
        <v>0</v>
      </c>
      <c r="I17" s="192">
        <f>I13*EXPENSES!$F$10</f>
        <v>0</v>
      </c>
      <c r="J17" s="192">
        <f>J13*EXPENSES!$F$10</f>
        <v>0</v>
      </c>
      <c r="K17" s="192">
        <f>K13*EXPENSES!$F$10</f>
        <v>0</v>
      </c>
      <c r="L17" s="192">
        <f>L13*EXPENSES!$F$10</f>
        <v>0</v>
      </c>
      <c r="M17" s="192">
        <f>M13*EXPENSES!$F$10</f>
        <v>0</v>
      </c>
      <c r="N17" s="192">
        <f>N13*EXPENSES!$F$10</f>
        <v>0</v>
      </c>
      <c r="O17" s="192">
        <f>O13*EXPENSES!$F$10</f>
        <v>0</v>
      </c>
      <c r="P17" s="192">
        <f>P13*EXPENSES!$F$10</f>
        <v>0</v>
      </c>
      <c r="Q17" s="192">
        <f>Q13*EXPENSES!$F$10</f>
        <v>0</v>
      </c>
      <c r="R17" s="192">
        <f>R13*EXPENSES!$F$10</f>
        <v>0</v>
      </c>
      <c r="S17" s="192">
        <f>S13*EXPENSES!$F$10</f>
        <v>0</v>
      </c>
      <c r="T17" s="192">
        <f>T13*EXPENSES!$F$10</f>
        <v>0</v>
      </c>
      <c r="U17" s="192">
        <f>U13*EXPENSES!$F$10</f>
        <v>0</v>
      </c>
      <c r="V17" s="192">
        <f>V13*EXPENSES!$F$10</f>
        <v>0</v>
      </c>
    </row>
    <row r="18" spans="1:22">
      <c r="A18" s="99" t="s">
        <v>305</v>
      </c>
      <c r="B18" s="101"/>
      <c r="C18" s="192">
        <f>EXPENSES!I29*($F$3+1)^($F$4+1)</f>
        <v>0</v>
      </c>
      <c r="D18" s="192">
        <f>C18*($F$3+1)</f>
        <v>0</v>
      </c>
      <c r="E18" s="192">
        <f t="shared" ref="E18:V19" si="7">D18*($F$3+1)</f>
        <v>0</v>
      </c>
      <c r="F18" s="192">
        <f t="shared" si="7"/>
        <v>0</v>
      </c>
      <c r="G18" s="192">
        <f t="shared" si="7"/>
        <v>0</v>
      </c>
      <c r="H18" s="192">
        <f t="shared" si="7"/>
        <v>0</v>
      </c>
      <c r="I18" s="192">
        <f t="shared" si="7"/>
        <v>0</v>
      </c>
      <c r="J18" s="192">
        <f t="shared" si="7"/>
        <v>0</v>
      </c>
      <c r="K18" s="192">
        <f t="shared" si="7"/>
        <v>0</v>
      </c>
      <c r="L18" s="192">
        <f t="shared" si="7"/>
        <v>0</v>
      </c>
      <c r="M18" s="192">
        <f t="shared" si="7"/>
        <v>0</v>
      </c>
      <c r="N18" s="192">
        <f t="shared" si="7"/>
        <v>0</v>
      </c>
      <c r="O18" s="192">
        <f t="shared" si="7"/>
        <v>0</v>
      </c>
      <c r="P18" s="192">
        <f t="shared" si="7"/>
        <v>0</v>
      </c>
      <c r="Q18" s="192">
        <f t="shared" si="7"/>
        <v>0</v>
      </c>
      <c r="R18" s="192">
        <f t="shared" si="7"/>
        <v>0</v>
      </c>
      <c r="S18" s="192">
        <f t="shared" si="7"/>
        <v>0</v>
      </c>
      <c r="T18" s="192">
        <f t="shared" si="7"/>
        <v>0</v>
      </c>
      <c r="U18" s="192">
        <f t="shared" si="7"/>
        <v>0</v>
      </c>
      <c r="V18" s="192">
        <f t="shared" si="7"/>
        <v>0</v>
      </c>
    </row>
    <row r="19" spans="1:22">
      <c r="A19" s="99" t="s">
        <v>327</v>
      </c>
      <c r="B19" s="101"/>
      <c r="C19" s="192">
        <f>EXPENSES!I54*($F$3+1)^($F$4+1)</f>
        <v>0</v>
      </c>
      <c r="D19" s="192">
        <f>C19*($F$3+1)</f>
        <v>0</v>
      </c>
      <c r="E19" s="192">
        <f>D19*($F$3+1)</f>
        <v>0</v>
      </c>
      <c r="F19" s="192">
        <f t="shared" si="7"/>
        <v>0</v>
      </c>
      <c r="G19" s="192">
        <f t="shared" si="7"/>
        <v>0</v>
      </c>
      <c r="H19" s="192">
        <f t="shared" si="7"/>
        <v>0</v>
      </c>
      <c r="I19" s="192">
        <f t="shared" si="7"/>
        <v>0</v>
      </c>
      <c r="J19" s="192">
        <f t="shared" si="7"/>
        <v>0</v>
      </c>
      <c r="K19" s="192">
        <f t="shared" si="7"/>
        <v>0</v>
      </c>
      <c r="L19" s="192">
        <f t="shared" si="7"/>
        <v>0</v>
      </c>
      <c r="M19" s="192">
        <f t="shared" si="7"/>
        <v>0</v>
      </c>
      <c r="N19" s="192">
        <f t="shared" si="7"/>
        <v>0</v>
      </c>
      <c r="O19" s="192">
        <f t="shared" si="7"/>
        <v>0</v>
      </c>
      <c r="P19" s="192">
        <f t="shared" si="7"/>
        <v>0</v>
      </c>
      <c r="Q19" s="192">
        <f>P19*($F$3+1)</f>
        <v>0</v>
      </c>
      <c r="R19" s="192">
        <f t="shared" si="7"/>
        <v>0</v>
      </c>
      <c r="S19" s="192">
        <f t="shared" si="7"/>
        <v>0</v>
      </c>
      <c r="T19" s="192">
        <f t="shared" si="7"/>
        <v>0</v>
      </c>
      <c r="U19" s="192">
        <f t="shared" si="7"/>
        <v>0</v>
      </c>
      <c r="V19" s="192">
        <f t="shared" si="7"/>
        <v>0</v>
      </c>
    </row>
    <row r="20" spans="1:22">
      <c r="A20" s="99" t="s">
        <v>223</v>
      </c>
      <c r="B20" s="101"/>
      <c r="C20" s="192">
        <f>EXPENSES!I67*($F$3+1)^($F$4+1)</f>
        <v>0</v>
      </c>
      <c r="D20" s="192">
        <f>C20*($F$3+1)</f>
        <v>0</v>
      </c>
      <c r="E20" s="192">
        <f>D20*($F$3+1)</f>
        <v>0</v>
      </c>
      <c r="F20" s="192">
        <f t="shared" ref="F20:P20" si="8">E20*($F$3+1)</f>
        <v>0</v>
      </c>
      <c r="G20" s="192">
        <f t="shared" si="8"/>
        <v>0</v>
      </c>
      <c r="H20" s="192">
        <f t="shared" si="8"/>
        <v>0</v>
      </c>
      <c r="I20" s="192">
        <f t="shared" si="8"/>
        <v>0</v>
      </c>
      <c r="J20" s="192">
        <f t="shared" si="8"/>
        <v>0</v>
      </c>
      <c r="K20" s="192">
        <f t="shared" si="8"/>
        <v>0</v>
      </c>
      <c r="L20" s="192">
        <f t="shared" si="8"/>
        <v>0</v>
      </c>
      <c r="M20" s="192">
        <f t="shared" si="8"/>
        <v>0</v>
      </c>
      <c r="N20" s="192">
        <f t="shared" si="8"/>
        <v>0</v>
      </c>
      <c r="O20" s="192">
        <f t="shared" si="8"/>
        <v>0</v>
      </c>
      <c r="P20" s="192">
        <f t="shared" si="8"/>
        <v>0</v>
      </c>
      <c r="Q20" s="192">
        <f>P20*($F$3+1)</f>
        <v>0</v>
      </c>
      <c r="R20" s="192">
        <f t="shared" ref="R20:V21" si="9">Q20*($F$3+1)</f>
        <v>0</v>
      </c>
      <c r="S20" s="192">
        <f t="shared" si="9"/>
        <v>0</v>
      </c>
      <c r="T20" s="192">
        <f t="shared" si="9"/>
        <v>0</v>
      </c>
      <c r="U20" s="192">
        <f t="shared" si="9"/>
        <v>0</v>
      </c>
      <c r="V20" s="192">
        <f t="shared" si="9"/>
        <v>0</v>
      </c>
    </row>
    <row r="21" spans="1:22">
      <c r="A21" s="423" t="s">
        <v>118</v>
      </c>
      <c r="B21" s="101"/>
      <c r="C21" s="192">
        <f>(EXPENSES!I69+EXPENSES!I70)*($F$3+1)^($F$4+1)</f>
        <v>0</v>
      </c>
      <c r="D21" s="192">
        <f>C21*($F$3+1)</f>
        <v>0</v>
      </c>
      <c r="E21" s="192">
        <f>D21*($F$3+1)</f>
        <v>0</v>
      </c>
      <c r="F21" s="192">
        <f t="shared" ref="F21:P21" si="10">E21*($F$3+1)</f>
        <v>0</v>
      </c>
      <c r="G21" s="192">
        <f t="shared" si="10"/>
        <v>0</v>
      </c>
      <c r="H21" s="192">
        <f t="shared" si="10"/>
        <v>0</v>
      </c>
      <c r="I21" s="192">
        <f t="shared" si="10"/>
        <v>0</v>
      </c>
      <c r="J21" s="192">
        <f t="shared" si="10"/>
        <v>0</v>
      </c>
      <c r="K21" s="192">
        <f t="shared" si="10"/>
        <v>0</v>
      </c>
      <c r="L21" s="192">
        <f t="shared" si="10"/>
        <v>0</v>
      </c>
      <c r="M21" s="192">
        <f t="shared" si="10"/>
        <v>0</v>
      </c>
      <c r="N21" s="192">
        <f t="shared" si="10"/>
        <v>0</v>
      </c>
      <c r="O21" s="192">
        <f t="shared" si="10"/>
        <v>0</v>
      </c>
      <c r="P21" s="192">
        <f t="shared" si="10"/>
        <v>0</v>
      </c>
      <c r="Q21" s="192">
        <f>P21*($F$3+1)</f>
        <v>0</v>
      </c>
      <c r="R21" s="192">
        <f t="shared" si="9"/>
        <v>0</v>
      </c>
      <c r="S21" s="192">
        <f t="shared" si="9"/>
        <v>0</v>
      </c>
      <c r="T21" s="192">
        <f t="shared" si="9"/>
        <v>0</v>
      </c>
      <c r="U21" s="192">
        <f t="shared" si="9"/>
        <v>0</v>
      </c>
      <c r="V21" s="192">
        <f t="shared" si="9"/>
        <v>0</v>
      </c>
    </row>
    <row r="22" spans="1:22">
      <c r="A22" s="99" t="s">
        <v>328</v>
      </c>
      <c r="B22" s="101"/>
      <c r="C22" s="192">
        <f>SUM(C16:C21)</f>
        <v>0</v>
      </c>
      <c r="D22" s="192">
        <f t="shared" ref="D22:V22" si="11">SUM(D16:D21)</f>
        <v>0</v>
      </c>
      <c r="E22" s="192">
        <f t="shared" si="11"/>
        <v>0</v>
      </c>
      <c r="F22" s="192">
        <f t="shared" si="11"/>
        <v>0</v>
      </c>
      <c r="G22" s="192">
        <f t="shared" si="11"/>
        <v>0</v>
      </c>
      <c r="H22" s="192">
        <f t="shared" si="11"/>
        <v>0</v>
      </c>
      <c r="I22" s="192">
        <f t="shared" si="11"/>
        <v>0</v>
      </c>
      <c r="J22" s="192">
        <f t="shared" si="11"/>
        <v>0</v>
      </c>
      <c r="K22" s="192">
        <f t="shared" si="11"/>
        <v>0</v>
      </c>
      <c r="L22" s="192">
        <f t="shared" si="11"/>
        <v>0</v>
      </c>
      <c r="M22" s="192">
        <f t="shared" si="11"/>
        <v>0</v>
      </c>
      <c r="N22" s="192">
        <f t="shared" si="11"/>
        <v>0</v>
      </c>
      <c r="O22" s="192">
        <f t="shared" si="11"/>
        <v>0</v>
      </c>
      <c r="P22" s="192">
        <f t="shared" si="11"/>
        <v>0</v>
      </c>
      <c r="Q22" s="192">
        <f t="shared" si="11"/>
        <v>0</v>
      </c>
      <c r="R22" s="192">
        <f t="shared" si="11"/>
        <v>0</v>
      </c>
      <c r="S22" s="192">
        <f t="shared" si="11"/>
        <v>0</v>
      </c>
      <c r="T22" s="192">
        <f t="shared" si="11"/>
        <v>0</v>
      </c>
      <c r="U22" s="192">
        <f t="shared" si="11"/>
        <v>0</v>
      </c>
      <c r="V22" s="192">
        <f t="shared" si="11"/>
        <v>0</v>
      </c>
    </row>
    <row r="23" spans="1:22">
      <c r="A23" s="117" t="s">
        <v>329</v>
      </c>
      <c r="B23" s="139"/>
      <c r="C23" s="490">
        <f>C13-C22</f>
        <v>0</v>
      </c>
      <c r="D23" s="490">
        <f t="shared" ref="D23:V23" si="12">D13-D22</f>
        <v>0</v>
      </c>
      <c r="E23" s="490">
        <f t="shared" si="12"/>
        <v>0</v>
      </c>
      <c r="F23" s="490">
        <f t="shared" si="12"/>
        <v>0</v>
      </c>
      <c r="G23" s="490">
        <f t="shared" si="12"/>
        <v>0</v>
      </c>
      <c r="H23" s="490">
        <f t="shared" si="12"/>
        <v>0</v>
      </c>
      <c r="I23" s="490">
        <f t="shared" si="12"/>
        <v>0</v>
      </c>
      <c r="J23" s="490">
        <f t="shared" si="12"/>
        <v>0</v>
      </c>
      <c r="K23" s="490">
        <f t="shared" si="12"/>
        <v>0</v>
      </c>
      <c r="L23" s="490">
        <f t="shared" si="12"/>
        <v>0</v>
      </c>
      <c r="M23" s="490">
        <f t="shared" si="12"/>
        <v>0</v>
      </c>
      <c r="N23" s="490">
        <f t="shared" si="12"/>
        <v>0</v>
      </c>
      <c r="O23" s="490">
        <f t="shared" si="12"/>
        <v>0</v>
      </c>
      <c r="P23" s="490">
        <f t="shared" si="12"/>
        <v>0</v>
      </c>
      <c r="Q23" s="490">
        <f t="shared" si="12"/>
        <v>0</v>
      </c>
      <c r="R23" s="490">
        <f t="shared" si="12"/>
        <v>0</v>
      </c>
      <c r="S23" s="490">
        <f t="shared" si="12"/>
        <v>0</v>
      </c>
      <c r="T23" s="490">
        <f t="shared" si="12"/>
        <v>0</v>
      </c>
      <c r="U23" s="490">
        <f t="shared" si="12"/>
        <v>0</v>
      </c>
      <c r="V23" s="490">
        <f t="shared" si="12"/>
        <v>0</v>
      </c>
    </row>
    <row r="24" spans="1:22">
      <c r="C24" s="55"/>
    </row>
    <row r="25" spans="1:22">
      <c r="A25" s="21" t="s">
        <v>560</v>
      </c>
    </row>
    <row r="26" spans="1:22">
      <c r="A26" s="99" t="s">
        <v>252</v>
      </c>
      <c r="B26" s="101"/>
      <c r="C26" s="186">
        <f>'PERM. SOURCES'!$H10</f>
        <v>0</v>
      </c>
      <c r="D26" s="186">
        <f>'PERM. SOURCES'!$H10</f>
        <v>0</v>
      </c>
      <c r="E26" s="186">
        <f>'PERM. SOURCES'!$H10</f>
        <v>0</v>
      </c>
      <c r="F26" s="186">
        <f>'PERM. SOURCES'!$H10</f>
        <v>0</v>
      </c>
      <c r="G26" s="186">
        <f>'PERM. SOURCES'!$H10</f>
        <v>0</v>
      </c>
      <c r="H26" s="186">
        <f>'PERM. SOURCES'!$H10</f>
        <v>0</v>
      </c>
      <c r="I26" s="186">
        <f>'PERM. SOURCES'!$H10</f>
        <v>0</v>
      </c>
      <c r="J26" s="186">
        <f>'PERM. SOURCES'!$H10</f>
        <v>0</v>
      </c>
      <c r="K26" s="186">
        <f>'PERM. SOURCES'!$H10</f>
        <v>0</v>
      </c>
      <c r="L26" s="186">
        <f>'PERM. SOURCES'!$H10</f>
        <v>0</v>
      </c>
      <c r="M26" s="186">
        <f>'PERM. SOURCES'!$H10</f>
        <v>0</v>
      </c>
      <c r="N26" s="186">
        <f>'PERM. SOURCES'!$H10</f>
        <v>0</v>
      </c>
      <c r="O26" s="186">
        <f>'PERM. SOURCES'!$H10</f>
        <v>0</v>
      </c>
      <c r="P26" s="186">
        <f>'PERM. SOURCES'!$H10</f>
        <v>0</v>
      </c>
      <c r="Q26" s="186">
        <f>'PERM. SOURCES'!$H10</f>
        <v>0</v>
      </c>
      <c r="R26" s="186">
        <f>'PERM. SOURCES'!$H10</f>
        <v>0</v>
      </c>
      <c r="S26" s="186">
        <f>'PERM. SOURCES'!$H10</f>
        <v>0</v>
      </c>
      <c r="T26" s="186">
        <f>'PERM. SOURCES'!$H10</f>
        <v>0</v>
      </c>
      <c r="U26" s="186">
        <f>'PERM. SOURCES'!$H10</f>
        <v>0</v>
      </c>
      <c r="V26" s="186">
        <f>'PERM. SOURCES'!$H10</f>
        <v>0</v>
      </c>
    </row>
    <row r="27" spans="1:22">
      <c r="A27" s="99" t="s">
        <v>253</v>
      </c>
      <c r="B27" s="101"/>
      <c r="C27" s="194">
        <f>'PERM. SOURCES'!$H11</f>
        <v>0</v>
      </c>
      <c r="D27" s="194">
        <f>'PERM. SOURCES'!$H11</f>
        <v>0</v>
      </c>
      <c r="E27" s="194">
        <f>'PERM. SOURCES'!$H11</f>
        <v>0</v>
      </c>
      <c r="F27" s="194">
        <f>'PERM. SOURCES'!$H11</f>
        <v>0</v>
      </c>
      <c r="G27" s="194">
        <f>'PERM. SOURCES'!$H11</f>
        <v>0</v>
      </c>
      <c r="H27" s="194">
        <f>'PERM. SOURCES'!$H11</f>
        <v>0</v>
      </c>
      <c r="I27" s="194">
        <f>'PERM. SOURCES'!$H11</f>
        <v>0</v>
      </c>
      <c r="J27" s="194">
        <f>'PERM. SOURCES'!$H11</f>
        <v>0</v>
      </c>
      <c r="K27" s="194">
        <f>'PERM. SOURCES'!$H11</f>
        <v>0</v>
      </c>
      <c r="L27" s="194">
        <f>'PERM. SOURCES'!$H11</f>
        <v>0</v>
      </c>
      <c r="M27" s="194">
        <f>'PERM. SOURCES'!$H11</f>
        <v>0</v>
      </c>
      <c r="N27" s="194">
        <f>'PERM. SOURCES'!$H11</f>
        <v>0</v>
      </c>
      <c r="O27" s="194">
        <f>'PERM. SOURCES'!$H11</f>
        <v>0</v>
      </c>
      <c r="P27" s="194">
        <f>'PERM. SOURCES'!$H11</f>
        <v>0</v>
      </c>
      <c r="Q27" s="194">
        <f>'PERM. SOURCES'!$H11</f>
        <v>0</v>
      </c>
      <c r="R27" s="194">
        <f>'PERM. SOURCES'!$H11</f>
        <v>0</v>
      </c>
      <c r="S27" s="194">
        <f>'PERM. SOURCES'!$H11</f>
        <v>0</v>
      </c>
      <c r="T27" s="194">
        <f>'PERM. SOURCES'!$H11</f>
        <v>0</v>
      </c>
      <c r="U27" s="194">
        <f>'PERM. SOURCES'!$H11</f>
        <v>0</v>
      </c>
      <c r="V27" s="194">
        <f>'PERM. SOURCES'!$H11</f>
        <v>0</v>
      </c>
    </row>
    <row r="28" spans="1:22">
      <c r="A28" s="113" t="s">
        <v>536</v>
      </c>
      <c r="B28" s="101"/>
      <c r="C28" s="186">
        <f>'PERM. SOURCES'!$H12</f>
        <v>0</v>
      </c>
      <c r="D28" s="186">
        <f>'PERM. SOURCES'!$H12</f>
        <v>0</v>
      </c>
      <c r="E28" s="186">
        <f>'PERM. SOURCES'!$H12</f>
        <v>0</v>
      </c>
      <c r="F28" s="186">
        <f>'PERM. SOURCES'!$H12</f>
        <v>0</v>
      </c>
      <c r="G28" s="186">
        <f>'PERM. SOURCES'!$H12</f>
        <v>0</v>
      </c>
      <c r="H28" s="186">
        <f>'PERM. SOURCES'!$H12</f>
        <v>0</v>
      </c>
      <c r="I28" s="186">
        <f>'PERM. SOURCES'!$H12</f>
        <v>0</v>
      </c>
      <c r="J28" s="186">
        <f>'PERM. SOURCES'!$H12</f>
        <v>0</v>
      </c>
      <c r="K28" s="186">
        <f>'PERM. SOURCES'!$H12</f>
        <v>0</v>
      </c>
      <c r="L28" s="186">
        <f>'PERM. SOURCES'!$H12</f>
        <v>0</v>
      </c>
      <c r="M28" s="186">
        <f>'PERM. SOURCES'!$H12</f>
        <v>0</v>
      </c>
      <c r="N28" s="186">
        <f>'PERM. SOURCES'!$H12</f>
        <v>0</v>
      </c>
      <c r="O28" s="186">
        <f>'PERM. SOURCES'!$H12</f>
        <v>0</v>
      </c>
      <c r="P28" s="186">
        <f>'PERM. SOURCES'!$H12</f>
        <v>0</v>
      </c>
      <c r="Q28" s="186">
        <f>'PERM. SOURCES'!$H12</f>
        <v>0</v>
      </c>
      <c r="R28" s="186">
        <f>'PERM. SOURCES'!$H12</f>
        <v>0</v>
      </c>
      <c r="S28" s="186">
        <f>'PERM. SOURCES'!$H12</f>
        <v>0</v>
      </c>
      <c r="T28" s="186">
        <f>'PERM. SOURCES'!$H12</f>
        <v>0</v>
      </c>
      <c r="U28" s="186">
        <f>'PERM. SOURCES'!$H12</f>
        <v>0</v>
      </c>
      <c r="V28" s="186">
        <f>'PERM. SOURCES'!$H12</f>
        <v>0</v>
      </c>
    </row>
    <row r="29" spans="1:22">
      <c r="A29" s="113" t="s">
        <v>670</v>
      </c>
      <c r="B29" s="101"/>
      <c r="C29" s="186">
        <f>'PERM. SOURCES'!$H13</f>
        <v>0</v>
      </c>
      <c r="D29" s="186">
        <f>'PERM. SOURCES'!$H13</f>
        <v>0</v>
      </c>
      <c r="E29" s="186">
        <f>'PERM. SOURCES'!$H13</f>
        <v>0</v>
      </c>
      <c r="F29" s="186">
        <f>'PERM. SOURCES'!$H13</f>
        <v>0</v>
      </c>
      <c r="G29" s="186">
        <f>'PERM. SOURCES'!$H13</f>
        <v>0</v>
      </c>
      <c r="H29" s="186">
        <f>'PERM. SOURCES'!$H13</f>
        <v>0</v>
      </c>
      <c r="I29" s="186">
        <f>'PERM. SOURCES'!$H13</f>
        <v>0</v>
      </c>
      <c r="J29" s="186">
        <f>'PERM. SOURCES'!$H13</f>
        <v>0</v>
      </c>
      <c r="K29" s="186">
        <f>'PERM. SOURCES'!$H13</f>
        <v>0</v>
      </c>
      <c r="L29" s="186">
        <f>'PERM. SOURCES'!$H13</f>
        <v>0</v>
      </c>
      <c r="M29" s="186">
        <f>'PERM. SOURCES'!$H13</f>
        <v>0</v>
      </c>
      <c r="N29" s="186">
        <f>'PERM. SOURCES'!$H13</f>
        <v>0</v>
      </c>
      <c r="O29" s="186">
        <f>'PERM. SOURCES'!$H13</f>
        <v>0</v>
      </c>
      <c r="P29" s="186">
        <f>'PERM. SOURCES'!$H13</f>
        <v>0</v>
      </c>
      <c r="Q29" s="186">
        <f>'PERM. SOURCES'!$H13</f>
        <v>0</v>
      </c>
      <c r="R29" s="186">
        <f>'PERM. SOURCES'!$H13</f>
        <v>0</v>
      </c>
      <c r="S29" s="186">
        <f>'PERM. SOURCES'!$H13</f>
        <v>0</v>
      </c>
      <c r="T29" s="186">
        <f>'PERM. SOURCES'!$H13</f>
        <v>0</v>
      </c>
      <c r="U29" s="186">
        <f>'PERM. SOURCES'!$H13</f>
        <v>0</v>
      </c>
      <c r="V29" s="186">
        <f>'PERM. SOURCES'!$H13</f>
        <v>0</v>
      </c>
    </row>
    <row r="30" spans="1:22">
      <c r="A30" s="113" t="s">
        <v>671</v>
      </c>
      <c r="B30" s="101"/>
      <c r="C30" s="186">
        <f>'PERM. SOURCES'!$H14</f>
        <v>0</v>
      </c>
      <c r="D30" s="186">
        <f>'PERM. SOURCES'!$H14</f>
        <v>0</v>
      </c>
      <c r="E30" s="186">
        <f>'PERM. SOURCES'!$H14</f>
        <v>0</v>
      </c>
      <c r="F30" s="186">
        <f>'PERM. SOURCES'!$H14</f>
        <v>0</v>
      </c>
      <c r="G30" s="186">
        <f>'PERM. SOURCES'!$H14</f>
        <v>0</v>
      </c>
      <c r="H30" s="186">
        <f>'PERM. SOURCES'!$H14</f>
        <v>0</v>
      </c>
      <c r="I30" s="186">
        <f>'PERM. SOURCES'!$H14</f>
        <v>0</v>
      </c>
      <c r="J30" s="186">
        <f>'PERM. SOURCES'!$H14</f>
        <v>0</v>
      </c>
      <c r="K30" s="186">
        <f>'PERM. SOURCES'!$H14</f>
        <v>0</v>
      </c>
      <c r="L30" s="186">
        <f>'PERM. SOURCES'!$H14</f>
        <v>0</v>
      </c>
      <c r="M30" s="186">
        <f>'PERM. SOURCES'!$H14</f>
        <v>0</v>
      </c>
      <c r="N30" s="186">
        <f>'PERM. SOURCES'!$H14</f>
        <v>0</v>
      </c>
      <c r="O30" s="186">
        <f>'PERM. SOURCES'!$H14</f>
        <v>0</v>
      </c>
      <c r="P30" s="186">
        <f>'PERM. SOURCES'!$H14</f>
        <v>0</v>
      </c>
      <c r="Q30" s="186">
        <f>'PERM. SOURCES'!$H14</f>
        <v>0</v>
      </c>
      <c r="R30" s="186">
        <f>'PERM. SOURCES'!$H14</f>
        <v>0</v>
      </c>
      <c r="S30" s="186">
        <f>'PERM. SOURCES'!$H14</f>
        <v>0</v>
      </c>
      <c r="T30" s="186">
        <f>'PERM. SOURCES'!$H14</f>
        <v>0</v>
      </c>
      <c r="U30" s="186">
        <f>'PERM. SOURCES'!$H14</f>
        <v>0</v>
      </c>
      <c r="V30" s="186">
        <f>'PERM. SOURCES'!$H14</f>
        <v>0</v>
      </c>
    </row>
    <row r="31" spans="1:22">
      <c r="A31" s="100"/>
      <c r="B31" s="100"/>
      <c r="C31" s="16"/>
      <c r="D31" s="16"/>
      <c r="E31" s="16"/>
      <c r="F31" s="16"/>
      <c r="G31" s="16"/>
      <c r="H31" s="16"/>
      <c r="I31" s="16"/>
      <c r="J31" s="16"/>
      <c r="K31" s="16"/>
      <c r="L31" s="16"/>
      <c r="M31" s="16"/>
      <c r="N31" s="16"/>
      <c r="O31" s="16"/>
      <c r="P31" s="16"/>
      <c r="Q31" s="16"/>
      <c r="R31" s="16"/>
      <c r="S31" s="16"/>
      <c r="T31" s="16"/>
      <c r="U31" s="16"/>
      <c r="V31" s="16"/>
    </row>
    <row r="32" spans="1:22">
      <c r="A32" s="99" t="s">
        <v>748</v>
      </c>
      <c r="B32" s="101"/>
      <c r="C32" s="195">
        <f>'PERM. SOURCES'!$H16</f>
        <v>0</v>
      </c>
      <c r="D32" s="195">
        <f>'PERM. SOURCES'!$H16</f>
        <v>0</v>
      </c>
      <c r="E32" s="195">
        <f>'PERM. SOURCES'!$H16</f>
        <v>0</v>
      </c>
      <c r="F32" s="195">
        <f>'PERM. SOURCES'!$H16</f>
        <v>0</v>
      </c>
      <c r="G32" s="195">
        <f>'PERM. SOURCES'!$H16</f>
        <v>0</v>
      </c>
      <c r="H32" s="195">
        <f>'PERM. SOURCES'!$H16</f>
        <v>0</v>
      </c>
      <c r="I32" s="195">
        <f>'PERM. SOURCES'!$H16</f>
        <v>0</v>
      </c>
      <c r="J32" s="195">
        <f>'PERM. SOURCES'!$H16</f>
        <v>0</v>
      </c>
      <c r="K32" s="195">
        <f>'PERM. SOURCES'!$H16</f>
        <v>0</v>
      </c>
      <c r="L32" s="195">
        <f>'PERM. SOURCES'!$H16</f>
        <v>0</v>
      </c>
      <c r="M32" s="195">
        <f>'PERM. SOURCES'!$H16</f>
        <v>0</v>
      </c>
      <c r="N32" s="195">
        <f>'PERM. SOURCES'!$H16</f>
        <v>0</v>
      </c>
      <c r="O32" s="195">
        <f>'PERM. SOURCES'!$H16</f>
        <v>0</v>
      </c>
      <c r="P32" s="195">
        <f>'PERM. SOURCES'!$H16</f>
        <v>0</v>
      </c>
      <c r="Q32" s="195">
        <f>'PERM. SOURCES'!$H16</f>
        <v>0</v>
      </c>
      <c r="R32" s="195">
        <f>'PERM. SOURCES'!$H16</f>
        <v>0</v>
      </c>
      <c r="S32" s="195">
        <f>'PERM. SOURCES'!$H16</f>
        <v>0</v>
      </c>
      <c r="T32" s="195">
        <f>'PERM. SOURCES'!$H16</f>
        <v>0</v>
      </c>
      <c r="U32" s="195">
        <f>'PERM. SOURCES'!$H16</f>
        <v>0</v>
      </c>
      <c r="V32" s="195">
        <f>'PERM. SOURCES'!$H16</f>
        <v>0</v>
      </c>
    </row>
    <row r="33" spans="1:22">
      <c r="A33" s="117" t="s">
        <v>330</v>
      </c>
      <c r="B33" s="101"/>
      <c r="C33" s="195">
        <f t="shared" ref="C33:V33" si="13">C23-C32</f>
        <v>0</v>
      </c>
      <c r="D33" s="195">
        <f t="shared" si="13"/>
        <v>0</v>
      </c>
      <c r="E33" s="195">
        <f t="shared" si="13"/>
        <v>0</v>
      </c>
      <c r="F33" s="195">
        <f t="shared" si="13"/>
        <v>0</v>
      </c>
      <c r="G33" s="195">
        <f t="shared" si="13"/>
        <v>0</v>
      </c>
      <c r="H33" s="195">
        <f t="shared" si="13"/>
        <v>0</v>
      </c>
      <c r="I33" s="195">
        <f t="shared" si="13"/>
        <v>0</v>
      </c>
      <c r="J33" s="195">
        <f t="shared" si="13"/>
        <v>0</v>
      </c>
      <c r="K33" s="195">
        <f t="shared" si="13"/>
        <v>0</v>
      </c>
      <c r="L33" s="195">
        <f t="shared" si="13"/>
        <v>0</v>
      </c>
      <c r="M33" s="195">
        <f t="shared" si="13"/>
        <v>0</v>
      </c>
      <c r="N33" s="195">
        <f t="shared" si="13"/>
        <v>0</v>
      </c>
      <c r="O33" s="195">
        <f t="shared" si="13"/>
        <v>0</v>
      </c>
      <c r="P33" s="195">
        <f t="shared" si="13"/>
        <v>0</v>
      </c>
      <c r="Q33" s="195">
        <f t="shared" si="13"/>
        <v>0</v>
      </c>
      <c r="R33" s="195">
        <f t="shared" si="13"/>
        <v>0</v>
      </c>
      <c r="S33" s="195">
        <f t="shared" si="13"/>
        <v>0</v>
      </c>
      <c r="T33" s="195">
        <f t="shared" si="13"/>
        <v>0</v>
      </c>
      <c r="U33" s="195">
        <f t="shared" si="13"/>
        <v>0</v>
      </c>
      <c r="V33" s="195">
        <f t="shared" si="13"/>
        <v>0</v>
      </c>
    </row>
    <row r="34" spans="1:22">
      <c r="A34" s="141" t="s">
        <v>354</v>
      </c>
      <c r="B34" s="102"/>
      <c r="C34" s="233" t="str">
        <f t="shared" ref="C34:V34" si="14">IF(C23=0,"",C23/C32)</f>
        <v/>
      </c>
      <c r="D34" s="233" t="str">
        <f t="shared" si="14"/>
        <v/>
      </c>
      <c r="E34" s="233" t="str">
        <f t="shared" si="14"/>
        <v/>
      </c>
      <c r="F34" s="233" t="str">
        <f t="shared" si="14"/>
        <v/>
      </c>
      <c r="G34" s="233" t="str">
        <f t="shared" si="14"/>
        <v/>
      </c>
      <c r="H34" s="233" t="str">
        <f t="shared" si="14"/>
        <v/>
      </c>
      <c r="I34" s="233" t="str">
        <f t="shared" si="14"/>
        <v/>
      </c>
      <c r="J34" s="233" t="str">
        <f t="shared" si="14"/>
        <v/>
      </c>
      <c r="K34" s="233" t="str">
        <f t="shared" si="14"/>
        <v/>
      </c>
      <c r="L34" s="233" t="str">
        <f t="shared" si="14"/>
        <v/>
      </c>
      <c r="M34" s="233" t="str">
        <f t="shared" si="14"/>
        <v/>
      </c>
      <c r="N34" s="233" t="str">
        <f t="shared" si="14"/>
        <v/>
      </c>
      <c r="O34" s="233" t="str">
        <f t="shared" si="14"/>
        <v/>
      </c>
      <c r="P34" s="233" t="str">
        <f t="shared" si="14"/>
        <v/>
      </c>
      <c r="Q34" s="233" t="str">
        <f t="shared" si="14"/>
        <v/>
      </c>
      <c r="R34" s="233" t="str">
        <f t="shared" si="14"/>
        <v/>
      </c>
      <c r="S34" s="233" t="str">
        <f t="shared" si="14"/>
        <v/>
      </c>
      <c r="T34" s="233" t="str">
        <f t="shared" si="14"/>
        <v/>
      </c>
      <c r="U34" s="233" t="str">
        <f t="shared" si="14"/>
        <v/>
      </c>
      <c r="V34" s="233" t="str">
        <f t="shared" si="14"/>
        <v/>
      </c>
    </row>
    <row r="36" spans="1:22">
      <c r="A36" s="491" t="s">
        <v>563</v>
      </c>
      <c r="B36" s="492"/>
      <c r="C36" s="493"/>
      <c r="D36" s="492"/>
      <c r="E36" s="492"/>
    </row>
    <row r="37" spans="1:22">
      <c r="A37" s="113" t="s">
        <v>536</v>
      </c>
      <c r="B37" s="101"/>
      <c r="C37" s="173">
        <f>'PERM. SOURCES'!$I20</f>
        <v>0</v>
      </c>
      <c r="D37" s="173">
        <f>'PERM. SOURCES'!$I20</f>
        <v>0</v>
      </c>
      <c r="E37" s="173">
        <f>'PERM. SOURCES'!$I20</f>
        <v>0</v>
      </c>
      <c r="F37" s="173">
        <f>'PERM. SOURCES'!$I20</f>
        <v>0</v>
      </c>
      <c r="G37" s="173">
        <f>'PERM. SOURCES'!$I20</f>
        <v>0</v>
      </c>
      <c r="H37" s="173">
        <f>'PERM. SOURCES'!$I20</f>
        <v>0</v>
      </c>
      <c r="I37" s="173">
        <f>'PERM. SOURCES'!$I20</f>
        <v>0</v>
      </c>
      <c r="J37" s="173">
        <f>'PERM. SOURCES'!$I20</f>
        <v>0</v>
      </c>
      <c r="K37" s="173">
        <f>'PERM. SOURCES'!$I20</f>
        <v>0</v>
      </c>
      <c r="L37" s="173">
        <f>'PERM. SOURCES'!$I20</f>
        <v>0</v>
      </c>
      <c r="M37" s="173">
        <f>'PERM. SOURCES'!$I20</f>
        <v>0</v>
      </c>
      <c r="N37" s="173">
        <f>'PERM. SOURCES'!$I20</f>
        <v>0</v>
      </c>
      <c r="O37" s="173">
        <f>'PERM. SOURCES'!$I20</f>
        <v>0</v>
      </c>
      <c r="P37" s="173">
        <f>'PERM. SOURCES'!$I20</f>
        <v>0</v>
      </c>
      <c r="Q37" s="173">
        <f>'PERM. SOURCES'!$I20</f>
        <v>0</v>
      </c>
      <c r="R37" s="173">
        <f>'PERM. SOURCES'!$I20</f>
        <v>0</v>
      </c>
      <c r="S37" s="173">
        <f>'PERM. SOURCES'!$I20</f>
        <v>0</v>
      </c>
      <c r="T37" s="173">
        <f>'PERM. SOURCES'!$I20</f>
        <v>0</v>
      </c>
      <c r="U37" s="173">
        <f>'PERM. SOURCES'!$I20</f>
        <v>0</v>
      </c>
      <c r="V37" s="173">
        <f>'PERM. SOURCES'!$I20</f>
        <v>0</v>
      </c>
    </row>
    <row r="38" spans="1:22">
      <c r="A38" s="113" t="s">
        <v>670</v>
      </c>
      <c r="B38" s="101"/>
      <c r="C38" s="173">
        <f>'PERM. SOURCES'!$I21</f>
        <v>0</v>
      </c>
      <c r="D38" s="173">
        <f>'PERM. SOURCES'!$I21</f>
        <v>0</v>
      </c>
      <c r="E38" s="173">
        <f>'PERM. SOURCES'!$I21</f>
        <v>0</v>
      </c>
      <c r="F38" s="173">
        <f>'PERM. SOURCES'!$I21</f>
        <v>0</v>
      </c>
      <c r="G38" s="173">
        <f>'PERM. SOURCES'!$I21</f>
        <v>0</v>
      </c>
      <c r="H38" s="173">
        <f>'PERM. SOURCES'!$I21</f>
        <v>0</v>
      </c>
      <c r="I38" s="173">
        <f>'PERM. SOURCES'!$I21</f>
        <v>0</v>
      </c>
      <c r="J38" s="173">
        <f>'PERM. SOURCES'!$I21</f>
        <v>0</v>
      </c>
      <c r="K38" s="173">
        <f>'PERM. SOURCES'!$I21</f>
        <v>0</v>
      </c>
      <c r="L38" s="173">
        <f>'PERM. SOURCES'!$I21</f>
        <v>0</v>
      </c>
      <c r="M38" s="173">
        <f>'PERM. SOURCES'!$I21</f>
        <v>0</v>
      </c>
      <c r="N38" s="173">
        <f>'PERM. SOURCES'!$I21</f>
        <v>0</v>
      </c>
      <c r="O38" s="173">
        <f>'PERM. SOURCES'!$I21</f>
        <v>0</v>
      </c>
      <c r="P38" s="173">
        <f>'PERM. SOURCES'!$I21</f>
        <v>0</v>
      </c>
      <c r="Q38" s="173">
        <f>'PERM. SOURCES'!$I21</f>
        <v>0</v>
      </c>
      <c r="R38" s="173">
        <f>'PERM. SOURCES'!$I21</f>
        <v>0</v>
      </c>
      <c r="S38" s="173">
        <f>'PERM. SOURCES'!$I21</f>
        <v>0</v>
      </c>
      <c r="T38" s="173">
        <f>'PERM. SOURCES'!$I21</f>
        <v>0</v>
      </c>
      <c r="U38" s="173">
        <f>'PERM. SOURCES'!$I21</f>
        <v>0</v>
      </c>
      <c r="V38" s="173">
        <f>'PERM. SOURCES'!$I21</f>
        <v>0</v>
      </c>
    </row>
    <row r="39" spans="1:22">
      <c r="A39" s="113" t="s">
        <v>671</v>
      </c>
      <c r="B39" s="101"/>
      <c r="C39" s="173">
        <f>'PERM. SOURCES'!$I22</f>
        <v>0</v>
      </c>
      <c r="D39" s="173">
        <f>'PERM. SOURCES'!$I22</f>
        <v>0</v>
      </c>
      <c r="E39" s="173">
        <f>'PERM. SOURCES'!$I22</f>
        <v>0</v>
      </c>
      <c r="F39" s="173">
        <f>'PERM. SOURCES'!$I22</f>
        <v>0</v>
      </c>
      <c r="G39" s="173">
        <f>'PERM. SOURCES'!$I22</f>
        <v>0</v>
      </c>
      <c r="H39" s="173">
        <f>'PERM. SOURCES'!$I22</f>
        <v>0</v>
      </c>
      <c r="I39" s="173">
        <f>'PERM. SOURCES'!$I22</f>
        <v>0</v>
      </c>
      <c r="J39" s="173">
        <f>'PERM. SOURCES'!$I22</f>
        <v>0</v>
      </c>
      <c r="K39" s="173">
        <f>'PERM. SOURCES'!$I22</f>
        <v>0</v>
      </c>
      <c r="L39" s="173">
        <f>'PERM. SOURCES'!$I22</f>
        <v>0</v>
      </c>
      <c r="M39" s="173">
        <f>'PERM. SOURCES'!$I22</f>
        <v>0</v>
      </c>
      <c r="N39" s="173">
        <f>'PERM. SOURCES'!$I22</f>
        <v>0</v>
      </c>
      <c r="O39" s="173">
        <f>'PERM. SOURCES'!$I22</f>
        <v>0</v>
      </c>
      <c r="P39" s="173">
        <f>'PERM. SOURCES'!$I22</f>
        <v>0</v>
      </c>
      <c r="Q39" s="173">
        <f>'PERM. SOURCES'!$I22</f>
        <v>0</v>
      </c>
      <c r="R39" s="173">
        <f>'PERM. SOURCES'!$I22</f>
        <v>0</v>
      </c>
      <c r="S39" s="173">
        <f>'PERM. SOURCES'!$I22</f>
        <v>0</v>
      </c>
      <c r="T39" s="173">
        <f>'PERM. SOURCES'!$I22</f>
        <v>0</v>
      </c>
      <c r="U39" s="173">
        <f>'PERM. SOURCES'!$I22</f>
        <v>0</v>
      </c>
      <c r="V39" s="173">
        <f>'PERM. SOURCES'!$I22</f>
        <v>0</v>
      </c>
    </row>
    <row r="40" spans="1:22">
      <c r="A40" s="547" t="s">
        <v>710</v>
      </c>
      <c r="B40" s="28"/>
      <c r="C40" s="172">
        <f>'PERM. SOURCES'!$I23</f>
        <v>0</v>
      </c>
      <c r="D40" s="172">
        <f>'PERM. SOURCES'!$I23</f>
        <v>0</v>
      </c>
      <c r="E40" s="172">
        <f>'PERM. SOURCES'!$I23</f>
        <v>0</v>
      </c>
      <c r="F40" s="172">
        <f>'PERM. SOURCES'!$I23</f>
        <v>0</v>
      </c>
      <c r="G40" s="172">
        <f>'PERM. SOURCES'!$I23</f>
        <v>0</v>
      </c>
      <c r="H40" s="172">
        <f>'PERM. SOURCES'!$I23</f>
        <v>0</v>
      </c>
      <c r="I40" s="172">
        <f>'PERM. SOURCES'!$I23</f>
        <v>0</v>
      </c>
      <c r="J40" s="172">
        <f>'PERM. SOURCES'!$I23</f>
        <v>0</v>
      </c>
      <c r="K40" s="172">
        <f>'PERM. SOURCES'!$I23</f>
        <v>0</v>
      </c>
      <c r="L40" s="172">
        <f>'PERM. SOURCES'!$I23</f>
        <v>0</v>
      </c>
      <c r="M40" s="172">
        <f>'PERM. SOURCES'!$I23</f>
        <v>0</v>
      </c>
      <c r="N40" s="172">
        <f>'PERM. SOURCES'!$I23</f>
        <v>0</v>
      </c>
      <c r="O40" s="172">
        <f>'PERM. SOURCES'!$I23</f>
        <v>0</v>
      </c>
      <c r="P40" s="172">
        <f>'PERM. SOURCES'!$I23</f>
        <v>0</v>
      </c>
      <c r="Q40" s="172">
        <f>'PERM. SOURCES'!$I23</f>
        <v>0</v>
      </c>
      <c r="R40" s="172">
        <f>'PERM. SOURCES'!$I23</f>
        <v>0</v>
      </c>
      <c r="S40" s="172">
        <f>'PERM. SOURCES'!$I23</f>
        <v>0</v>
      </c>
      <c r="T40" s="172">
        <f>'PERM. SOURCES'!$I23</f>
        <v>0</v>
      </c>
      <c r="U40" s="172">
        <f>'PERM. SOURCES'!$I23</f>
        <v>0</v>
      </c>
      <c r="V40" s="172">
        <f>'PERM. SOURCES'!$I23</f>
        <v>0</v>
      </c>
    </row>
    <row r="41" spans="1:22">
      <c r="A41" s="95" t="s">
        <v>418</v>
      </c>
      <c r="B41" s="17"/>
      <c r="C41" s="232">
        <f>'PERM. SOURCES'!$L25</f>
        <v>0</v>
      </c>
      <c r="D41" s="232">
        <f>'PERM. SOURCES'!$L25</f>
        <v>0</v>
      </c>
      <c r="E41" s="232">
        <f>'PERM. SOURCES'!$L25</f>
        <v>0</v>
      </c>
      <c r="F41" s="232">
        <f>'PERM. SOURCES'!$L25</f>
        <v>0</v>
      </c>
      <c r="G41" s="232">
        <f>'PERM. SOURCES'!$L25</f>
        <v>0</v>
      </c>
      <c r="H41" s="232">
        <f>'PERM. SOURCES'!$L25</f>
        <v>0</v>
      </c>
      <c r="I41" s="232">
        <f>'PERM. SOURCES'!$L25</f>
        <v>0</v>
      </c>
      <c r="J41" s="232">
        <f>'PERM. SOURCES'!$L25</f>
        <v>0</v>
      </c>
      <c r="K41" s="232">
        <f>'PERM. SOURCES'!$L25</f>
        <v>0</v>
      </c>
      <c r="L41" s="232">
        <f>'PERM. SOURCES'!$L25</f>
        <v>0</v>
      </c>
      <c r="M41" s="232">
        <f>'PERM. SOURCES'!$L25</f>
        <v>0</v>
      </c>
      <c r="N41" s="232">
        <f>'PERM. SOURCES'!$L25</f>
        <v>0</v>
      </c>
      <c r="O41" s="232">
        <f>'PERM. SOURCES'!$L25</f>
        <v>0</v>
      </c>
      <c r="P41" s="232">
        <f>'PERM. SOURCES'!$L25</f>
        <v>0</v>
      </c>
      <c r="Q41" s="232">
        <f>'PERM. SOURCES'!$L25</f>
        <v>0</v>
      </c>
      <c r="R41" s="232">
        <f>'PERM. SOURCES'!$L25</f>
        <v>0</v>
      </c>
      <c r="S41" s="232">
        <f>'PERM. SOURCES'!$L25</f>
        <v>0</v>
      </c>
      <c r="T41" s="232">
        <f>'PERM. SOURCES'!$L25</f>
        <v>0</v>
      </c>
      <c r="U41" s="232">
        <f>'PERM. SOURCES'!$L25</f>
        <v>0</v>
      </c>
      <c r="V41" s="232">
        <f>'PERM. SOURCES'!$L25</f>
        <v>0</v>
      </c>
    </row>
    <row r="42" spans="1:22">
      <c r="A42" s="122"/>
      <c r="B42" s="28"/>
      <c r="C42" s="16"/>
      <c r="D42" s="16"/>
      <c r="E42" s="16"/>
      <c r="F42" s="16"/>
      <c r="G42" s="16"/>
      <c r="H42" s="16"/>
      <c r="I42" s="16"/>
      <c r="J42" s="16"/>
      <c r="K42" s="16"/>
      <c r="L42" s="16"/>
      <c r="M42" s="16"/>
      <c r="N42" s="16"/>
      <c r="O42" s="16"/>
      <c r="P42" s="16"/>
      <c r="Q42" s="16"/>
      <c r="R42" s="16"/>
      <c r="S42" s="16"/>
      <c r="T42" s="16"/>
      <c r="U42" s="16"/>
      <c r="V42" s="16"/>
    </row>
    <row r="43" spans="1:22">
      <c r="A43" s="99" t="s">
        <v>331</v>
      </c>
      <c r="B43" s="101"/>
      <c r="C43" s="195">
        <f>C37+C38</f>
        <v>0</v>
      </c>
      <c r="D43" s="195">
        <f t="shared" ref="D43:V43" si="15">D37+D38</f>
        <v>0</v>
      </c>
      <c r="E43" s="195">
        <f t="shared" si="15"/>
        <v>0</v>
      </c>
      <c r="F43" s="195">
        <f t="shared" si="15"/>
        <v>0</v>
      </c>
      <c r="G43" s="195">
        <f t="shared" si="15"/>
        <v>0</v>
      </c>
      <c r="H43" s="195">
        <f t="shared" si="15"/>
        <v>0</v>
      </c>
      <c r="I43" s="195">
        <f t="shared" si="15"/>
        <v>0</v>
      </c>
      <c r="J43" s="195">
        <f t="shared" si="15"/>
        <v>0</v>
      </c>
      <c r="K43" s="195">
        <f t="shared" si="15"/>
        <v>0</v>
      </c>
      <c r="L43" s="195">
        <f t="shared" si="15"/>
        <v>0</v>
      </c>
      <c r="M43" s="195">
        <f t="shared" si="15"/>
        <v>0</v>
      </c>
      <c r="N43" s="195">
        <f t="shared" si="15"/>
        <v>0</v>
      </c>
      <c r="O43" s="195">
        <f t="shared" si="15"/>
        <v>0</v>
      </c>
      <c r="P43" s="195">
        <f t="shared" si="15"/>
        <v>0</v>
      </c>
      <c r="Q43" s="195">
        <f t="shared" si="15"/>
        <v>0</v>
      </c>
      <c r="R43" s="195">
        <f t="shared" si="15"/>
        <v>0</v>
      </c>
      <c r="S43" s="195">
        <f t="shared" si="15"/>
        <v>0</v>
      </c>
      <c r="T43" s="195">
        <f t="shared" si="15"/>
        <v>0</v>
      </c>
      <c r="U43" s="195">
        <f t="shared" si="15"/>
        <v>0</v>
      </c>
      <c r="V43" s="195">
        <f t="shared" si="15"/>
        <v>0</v>
      </c>
    </row>
    <row r="44" spans="1:22">
      <c r="A44" s="117" t="s">
        <v>332</v>
      </c>
      <c r="B44" s="101"/>
      <c r="C44" s="195">
        <f>+C33-C43</f>
        <v>0</v>
      </c>
      <c r="D44" s="195">
        <f t="shared" ref="D44:V44" si="16">+D33-D43</f>
        <v>0</v>
      </c>
      <c r="E44" s="195">
        <f t="shared" si="16"/>
        <v>0</v>
      </c>
      <c r="F44" s="195">
        <f t="shared" si="16"/>
        <v>0</v>
      </c>
      <c r="G44" s="195">
        <f t="shared" si="16"/>
        <v>0</v>
      </c>
      <c r="H44" s="195">
        <f t="shared" si="16"/>
        <v>0</v>
      </c>
      <c r="I44" s="195">
        <f t="shared" si="16"/>
        <v>0</v>
      </c>
      <c r="J44" s="195">
        <f t="shared" si="16"/>
        <v>0</v>
      </c>
      <c r="K44" s="195">
        <f t="shared" si="16"/>
        <v>0</v>
      </c>
      <c r="L44" s="195">
        <f t="shared" si="16"/>
        <v>0</v>
      </c>
      <c r="M44" s="195">
        <f t="shared" si="16"/>
        <v>0</v>
      </c>
      <c r="N44" s="195">
        <f t="shared" si="16"/>
        <v>0</v>
      </c>
      <c r="O44" s="195">
        <f t="shared" si="16"/>
        <v>0</v>
      </c>
      <c r="P44" s="195">
        <f t="shared" si="16"/>
        <v>0</v>
      </c>
      <c r="Q44" s="195">
        <f t="shared" si="16"/>
        <v>0</v>
      </c>
      <c r="R44" s="195">
        <f t="shared" si="16"/>
        <v>0</v>
      </c>
      <c r="S44" s="195">
        <f t="shared" si="16"/>
        <v>0</v>
      </c>
      <c r="T44" s="195">
        <f t="shared" si="16"/>
        <v>0</v>
      </c>
      <c r="U44" s="195">
        <f t="shared" si="16"/>
        <v>0</v>
      </c>
      <c r="V44" s="195">
        <f t="shared" si="16"/>
        <v>0</v>
      </c>
    </row>
    <row r="45" spans="1:22">
      <c r="A45" s="141" t="s">
        <v>354</v>
      </c>
      <c r="B45" s="102"/>
      <c r="C45" s="233" t="str">
        <f t="shared" ref="C45:V45" si="17">IF(C23=0,"",C23/(C32+C43))</f>
        <v/>
      </c>
      <c r="D45" s="233" t="str">
        <f t="shared" si="17"/>
        <v/>
      </c>
      <c r="E45" s="233" t="str">
        <f t="shared" si="17"/>
        <v/>
      </c>
      <c r="F45" s="233" t="str">
        <f t="shared" si="17"/>
        <v/>
      </c>
      <c r="G45" s="233" t="str">
        <f t="shared" si="17"/>
        <v/>
      </c>
      <c r="H45" s="233" t="str">
        <f t="shared" si="17"/>
        <v/>
      </c>
      <c r="I45" s="233" t="str">
        <f t="shared" si="17"/>
        <v/>
      </c>
      <c r="J45" s="233" t="str">
        <f t="shared" si="17"/>
        <v/>
      </c>
      <c r="K45" s="233" t="str">
        <f t="shared" si="17"/>
        <v/>
      </c>
      <c r="L45" s="233" t="str">
        <f t="shared" si="17"/>
        <v/>
      </c>
      <c r="M45" s="233" t="str">
        <f t="shared" si="17"/>
        <v/>
      </c>
      <c r="N45" s="233" t="str">
        <f t="shared" si="17"/>
        <v/>
      </c>
      <c r="O45" s="233" t="str">
        <f t="shared" si="17"/>
        <v/>
      </c>
      <c r="P45" s="233" t="str">
        <f t="shared" si="17"/>
        <v/>
      </c>
      <c r="Q45" s="233" t="str">
        <f t="shared" si="17"/>
        <v/>
      </c>
      <c r="R45" s="233" t="str">
        <f t="shared" si="17"/>
        <v/>
      </c>
      <c r="S45" s="233" t="str">
        <f t="shared" si="17"/>
        <v/>
      </c>
      <c r="T45" s="233" t="str">
        <f t="shared" si="17"/>
        <v/>
      </c>
      <c r="U45" s="233" t="str">
        <f t="shared" si="17"/>
        <v/>
      </c>
      <c r="V45" s="233" t="str">
        <f t="shared" si="17"/>
        <v/>
      </c>
    </row>
    <row r="46" spans="1:22">
      <c r="A46" s="8"/>
      <c r="B46" s="8"/>
    </row>
    <row r="47" spans="1:22">
      <c r="A47" s="8"/>
      <c r="B47" s="8"/>
    </row>
    <row r="48" spans="1:22">
      <c r="A48" s="8"/>
      <c r="B48" s="8"/>
    </row>
  </sheetData>
  <customSheetViews>
    <customSheetView guid="{DC289960-5C22-11D6-B699-00010261CDBB}" zeroValues="0" showRuler="0">
      <selection activeCell="E4" sqref="E4"/>
      <pageMargins left="0.25" right="0.25" top="0.5" bottom="0.5" header="0.5" footer="0.5"/>
      <printOptions horizontalCentered="1"/>
      <pageSetup firstPageNumber="21" orientation="landscape" useFirstPageNumber="1" horizontalDpi="4294967292" r:id="rId1"/>
      <headerFooter alignWithMargins="0"/>
    </customSheetView>
  </customSheetViews>
  <phoneticPr fontId="18" type="noConversion"/>
  <printOptions horizontalCentered="1"/>
  <pageMargins left="0.28999999999999998" right="0.25" top="0.5" bottom="0.25" header="0.5" footer="0.39"/>
  <pageSetup scale="92" fitToHeight="0" orientation="landscape" useFirstPageNumber="1" r:id="rId2"/>
  <headerFooter alignWithMargins="0">
    <oddFooter>&amp;L&amp;"Times New Roman,Italic"&amp;8DHCD Form 202 - PADD (rev. June 2014)&amp;C&amp;"Times New Roman,Italic"&amp;9&amp;P&amp;R&amp;"Times New Roman,Italic"&amp;8 20 YEAR PRO FORMA</oddFooter>
  </headerFooter>
  <rowBreaks count="1" manualBreakCount="1">
    <brk id="45" max="16383" man="1"/>
  </rowBreaks>
  <colBreaks count="1" manualBreakCount="1">
    <brk id="12" min="5" max="45" man="1"/>
  </colBreaks>
  <ignoredErrors>
    <ignoredError sqref="D17:V17" formula="1"/>
  </ignoredErrors>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98"/>
  <sheetViews>
    <sheetView showZeros="0" zoomScaleNormal="100" zoomScaleSheetLayoutView="100" workbookViewId="0"/>
  </sheetViews>
  <sheetFormatPr defaultColWidth="11.83203125" defaultRowHeight="12.75"/>
  <cols>
    <col min="1" max="3" width="11.83203125" style="6"/>
    <col min="4" max="4" width="13.83203125" style="6" customWidth="1"/>
    <col min="5" max="8" width="11.83203125" style="6"/>
    <col min="9" max="9" width="12.6640625" style="6" customWidth="1"/>
    <col min="10" max="16384" width="11.83203125" style="6"/>
  </cols>
  <sheetData>
    <row r="1" spans="1:9" ht="19.5">
      <c r="A1" s="58" t="s">
        <v>462</v>
      </c>
      <c r="B1" s="59"/>
      <c r="C1" s="59"/>
      <c r="D1" s="59"/>
      <c r="E1" s="59"/>
      <c r="F1" s="59"/>
      <c r="G1" s="59"/>
      <c r="H1" s="59"/>
      <c r="I1" s="59"/>
    </row>
    <row r="2" spans="1:9" ht="16.5" customHeight="1">
      <c r="A2" s="8"/>
      <c r="B2" s="8"/>
      <c r="C2" s="8"/>
      <c r="D2" s="8"/>
      <c r="E2" s="8"/>
      <c r="F2" s="8"/>
      <c r="G2" s="8"/>
      <c r="H2" s="8"/>
      <c r="I2" s="8"/>
    </row>
    <row r="3" spans="1:9">
      <c r="A3" s="29" t="s">
        <v>295</v>
      </c>
      <c r="B3" s="51"/>
      <c r="C3" s="51"/>
      <c r="D3" s="51"/>
      <c r="E3" s="51"/>
      <c r="F3" s="51"/>
      <c r="G3" s="51"/>
      <c r="H3" s="51"/>
      <c r="I3" s="51"/>
    </row>
    <row r="4" spans="1:9">
      <c r="A4" s="8"/>
      <c r="B4" s="8"/>
      <c r="C4" s="8"/>
      <c r="D4" s="8"/>
      <c r="E4" s="8"/>
      <c r="F4" s="8"/>
      <c r="G4" s="8"/>
      <c r="H4" s="8"/>
      <c r="I4" s="8"/>
    </row>
    <row r="5" spans="1:9">
      <c r="A5" s="21" t="s">
        <v>296</v>
      </c>
      <c r="B5" s="8"/>
      <c r="C5" s="8"/>
      <c r="D5" s="8"/>
      <c r="E5" s="8"/>
      <c r="F5" s="8"/>
      <c r="G5" s="8"/>
      <c r="H5" s="8"/>
      <c r="I5" s="8"/>
    </row>
    <row r="6" spans="1:9">
      <c r="A6" s="8" t="s">
        <v>121</v>
      </c>
      <c r="B6" s="8"/>
      <c r="C6" s="470">
        <f>GENERAL!A24</f>
        <v>0</v>
      </c>
      <c r="D6" s="472"/>
      <c r="E6" s="472"/>
      <c r="F6" s="472"/>
      <c r="G6" s="472"/>
      <c r="H6" s="472"/>
      <c r="I6" s="472"/>
    </row>
    <row r="7" spans="1:9">
      <c r="A7" s="8" t="s">
        <v>122</v>
      </c>
      <c r="B7" s="8"/>
      <c r="C7" s="470" t="str">
        <f>GENERAL!A26</f>
        <v xml:space="preserve"> </v>
      </c>
      <c r="D7" s="472"/>
      <c r="E7" s="472"/>
      <c r="F7" s="472"/>
      <c r="G7" s="472"/>
      <c r="H7" s="472"/>
      <c r="I7" s="472"/>
    </row>
    <row r="8" spans="1:9">
      <c r="A8" s="1" t="s">
        <v>542</v>
      </c>
      <c r="B8" s="8"/>
      <c r="C8" s="471" t="s">
        <v>543</v>
      </c>
      <c r="D8" s="472"/>
      <c r="E8" s="473"/>
      <c r="F8" s="473"/>
      <c r="G8" s="474" t="s">
        <v>123</v>
      </c>
      <c r="H8" s="475" t="str">
        <f>GENERAL!C26</f>
        <v xml:space="preserve"> </v>
      </c>
      <c r="I8" s="472"/>
    </row>
    <row r="9" spans="1:9">
      <c r="A9" s="1" t="s">
        <v>655</v>
      </c>
      <c r="B9" s="8"/>
      <c r="C9" s="470" t="str">
        <f>GENERAL!C33</f>
        <v xml:space="preserve"> </v>
      </c>
      <c r="D9" s="472"/>
      <c r="E9" s="472"/>
      <c r="F9" s="472"/>
      <c r="G9" s="472"/>
      <c r="H9" s="472"/>
      <c r="I9" s="472"/>
    </row>
    <row r="10" spans="1:9">
      <c r="A10" s="8"/>
      <c r="B10" s="8"/>
    </row>
    <row r="11" spans="1:9">
      <c r="A11" s="21" t="str">
        <f>GENERAL!A8</f>
        <v>Capital Funding Applied For</v>
      </c>
      <c r="B11" s="8"/>
      <c r="C11" s="8"/>
      <c r="D11" s="8"/>
      <c r="E11" s="8"/>
      <c r="G11" s="21" t="s">
        <v>463</v>
      </c>
      <c r="H11" s="8"/>
      <c r="I11" s="8"/>
    </row>
    <row r="12" spans="1:9">
      <c r="A12" s="1" t="str">
        <f>GENERAL!A9</f>
        <v>Housing Production Trust Fund</v>
      </c>
      <c r="B12" s="8"/>
      <c r="C12" s="8"/>
      <c r="E12" s="271">
        <f>GENERAL!E9</f>
        <v>0</v>
      </c>
      <c r="G12" s="1" t="s">
        <v>498</v>
      </c>
      <c r="I12" s="185">
        <f>GENERAL!H107</f>
        <v>0</v>
      </c>
    </row>
    <row r="13" spans="1:9">
      <c r="A13" s="661" t="str">
        <f>GENERAL!A10</f>
        <v>Community Development Block Grant (CDBG)</v>
      </c>
      <c r="B13" s="114"/>
      <c r="C13" s="114"/>
      <c r="E13" s="271">
        <f>GENERAL!E10</f>
        <v>0</v>
      </c>
      <c r="G13" s="1" t="s">
        <v>464</v>
      </c>
      <c r="I13" s="185">
        <f>GENERAL!H108</f>
        <v>0</v>
      </c>
    </row>
    <row r="14" spans="1:9">
      <c r="A14" s="661" t="str">
        <f>GENERAL!A11</f>
        <v>HOME Investment Partnership Program</v>
      </c>
      <c r="B14" s="114"/>
      <c r="C14" s="114"/>
      <c r="E14" s="271">
        <f>GENERAL!E11</f>
        <v>0</v>
      </c>
      <c r="G14" s="1" t="s">
        <v>465</v>
      </c>
      <c r="I14" s="185">
        <f>GENERAL!H109</f>
        <v>0</v>
      </c>
    </row>
    <row r="15" spans="1:9">
      <c r="A15" s="661" t="str">
        <f>GENERAL!A12</f>
        <v>Low-Income Housing Tax Credit (LIHTC)</v>
      </c>
      <c r="B15" s="114"/>
      <c r="C15" s="114"/>
      <c r="E15" s="271">
        <f>GENERAL!E12</f>
        <v>0</v>
      </c>
      <c r="G15" s="1" t="s">
        <v>466</v>
      </c>
      <c r="I15" s="185">
        <f>GENERAL!H110</f>
        <v>0</v>
      </c>
    </row>
    <row r="16" spans="1:9">
      <c r="A16" s="1" t="str">
        <f>GENERAL!A13</f>
        <v>Department of Behavioral Health (DBH)</v>
      </c>
      <c r="B16" s="270"/>
      <c r="C16" s="28"/>
      <c r="E16" s="477">
        <f>GENERAL!E13</f>
        <v>0</v>
      </c>
      <c r="G16" s="1" t="s">
        <v>585</v>
      </c>
      <c r="I16" s="185">
        <f>GENERAL!H111</f>
        <v>0</v>
      </c>
    </row>
    <row r="17" spans="1:13">
      <c r="A17" s="1" t="str">
        <f>GENERAL!A14</f>
        <v>HOPWA</v>
      </c>
      <c r="B17" s="476"/>
      <c r="C17" s="28"/>
      <c r="E17" s="478">
        <f>GENERAL!E14</f>
        <v>0</v>
      </c>
      <c r="G17" s="1" t="s">
        <v>550</v>
      </c>
      <c r="I17" s="185">
        <f>GENERAL!H112</f>
        <v>0</v>
      </c>
    </row>
    <row r="18" spans="1:13">
      <c r="A18" s="21" t="str">
        <f>GENERAL!A15</f>
        <v>Supportive Services Funding Applied For</v>
      </c>
      <c r="B18" s="8"/>
      <c r="C18" s="8"/>
      <c r="E18" s="272"/>
      <c r="G18" s="1" t="s">
        <v>467</v>
      </c>
      <c r="I18" s="185">
        <f>GENERAL!H113</f>
        <v>0</v>
      </c>
    </row>
    <row r="19" spans="1:13">
      <c r="A19" s="661" t="str">
        <f>GENERAL!A16</f>
        <v>Permanent Supportive Housing (PSH) - Case Mgmt</v>
      </c>
      <c r="B19" s="669"/>
      <c r="C19" s="663"/>
      <c r="E19" s="478">
        <f>GENERAL!E16</f>
        <v>0</v>
      </c>
      <c r="G19" s="8" t="s">
        <v>297</v>
      </c>
      <c r="I19" s="185">
        <f>GENERAL!H114</f>
        <v>0</v>
      </c>
    </row>
    <row r="20" spans="1:13">
      <c r="A20" s="662" t="str">
        <f>GENERAL!A17</f>
        <v>Rental Assistance Applied For</v>
      </c>
      <c r="B20" s="669"/>
      <c r="C20" s="663"/>
      <c r="E20" s="540" t="str">
        <f>GENERAL!E17</f>
        <v># of units</v>
      </c>
      <c r="G20" s="8"/>
      <c r="I20" s="254"/>
    </row>
    <row r="21" spans="1:13">
      <c r="A21" s="661" t="str">
        <f>GENERAL!A18</f>
        <v>Local Rent Supplement Program (LSRP)</v>
      </c>
      <c r="B21" s="669"/>
      <c r="C21" s="663"/>
      <c r="E21" s="543">
        <f>GENERAL!E18</f>
        <v>0</v>
      </c>
      <c r="G21" s="8"/>
      <c r="I21" s="254"/>
    </row>
    <row r="22" spans="1:13">
      <c r="A22" s="661" t="str">
        <f>GENERAL!A19</f>
        <v>Housing Choice Vouchers Program (HCVP)</v>
      </c>
      <c r="B22" s="669"/>
      <c r="C22" s="663"/>
      <c r="E22" s="543">
        <f>GENERAL!E19</f>
        <v>0</v>
      </c>
      <c r="G22" s="8"/>
      <c r="I22" s="254"/>
    </row>
    <row r="23" spans="1:13">
      <c r="A23" s="661" t="str">
        <f>GENERAL!A20</f>
        <v>Annual Contributions Contract Authority (ACC)</v>
      </c>
      <c r="B23" s="669"/>
      <c r="C23" s="663"/>
      <c r="E23" s="543">
        <f>GENERAL!E20</f>
        <v>0</v>
      </c>
      <c r="G23" s="8"/>
      <c r="I23" s="254"/>
    </row>
    <row r="24" spans="1:13">
      <c r="I24" s="6">
        <v>0</v>
      </c>
    </row>
    <row r="25" spans="1:13" ht="13.5">
      <c r="A25" s="29" t="s">
        <v>533</v>
      </c>
      <c r="B25" s="51"/>
      <c r="C25" s="51"/>
      <c r="D25" s="51"/>
      <c r="E25" s="51"/>
      <c r="F25" s="51"/>
      <c r="G25" s="51"/>
      <c r="H25" s="51"/>
      <c r="I25" s="51"/>
    </row>
    <row r="26" spans="1:13">
      <c r="A26" s="8"/>
      <c r="B26" s="8"/>
      <c r="C26" s="8"/>
      <c r="D26" s="8"/>
      <c r="E26" s="8"/>
      <c r="F26" s="8"/>
      <c r="G26" s="8"/>
      <c r="H26" s="8"/>
      <c r="I26" s="8"/>
    </row>
    <row r="27" spans="1:13" ht="38.25">
      <c r="A27" s="762" t="s">
        <v>727</v>
      </c>
      <c r="B27" s="763"/>
      <c r="C27" s="71" t="s">
        <v>159</v>
      </c>
      <c r="D27" s="71" t="s">
        <v>726</v>
      </c>
      <c r="E27" s="71" t="s">
        <v>111</v>
      </c>
      <c r="F27" s="71" t="s">
        <v>324</v>
      </c>
      <c r="G27" s="71" t="s">
        <v>728</v>
      </c>
      <c r="H27" s="71" t="s">
        <v>298</v>
      </c>
      <c r="I27" s="71" t="s">
        <v>531</v>
      </c>
      <c r="K27" s="339"/>
      <c r="L27" s="339"/>
      <c r="M27" s="339"/>
    </row>
    <row r="28" spans="1:13">
      <c r="A28" s="95" t="s">
        <v>393</v>
      </c>
      <c r="B28" s="16"/>
      <c r="C28" s="232">
        <f>INCOME!D18</f>
        <v>0</v>
      </c>
      <c r="D28" s="559">
        <f>INCOME!K18</f>
        <v>0</v>
      </c>
      <c r="E28" s="562">
        <f>INCOME!G19</f>
        <v>0</v>
      </c>
      <c r="F28" s="559">
        <f>INCOME!K20</f>
        <v>0</v>
      </c>
      <c r="G28" s="563">
        <f>'PRO FORMA'!$F$2</f>
        <v>0.02</v>
      </c>
      <c r="H28" s="564">
        <f>'PRO FORMA'!$F$4</f>
        <v>1</v>
      </c>
      <c r="I28" s="192">
        <f>F28*(1+G28)^(H28+1)</f>
        <v>0</v>
      </c>
      <c r="K28" s="55"/>
      <c r="L28" s="55"/>
      <c r="M28" s="55"/>
    </row>
    <row r="29" spans="1:13">
      <c r="A29" s="15" t="s">
        <v>299</v>
      </c>
      <c r="B29" s="16"/>
      <c r="C29" s="232">
        <f>INCOME!G35</f>
        <v>0</v>
      </c>
      <c r="D29" s="559">
        <f>INCOME!K35</f>
        <v>0</v>
      </c>
      <c r="E29" s="562">
        <f>INCOME!G36</f>
        <v>0</v>
      </c>
      <c r="F29" s="559">
        <f>INCOME!K37</f>
        <v>0</v>
      </c>
      <c r="G29" s="563">
        <f>'PRO FORMA'!$F$2</f>
        <v>0.02</v>
      </c>
      <c r="H29" s="564">
        <f>'PRO FORMA'!$F$4</f>
        <v>1</v>
      </c>
      <c r="I29" s="192">
        <f>F29*(1+G29)^(H29+1)</f>
        <v>0</v>
      </c>
      <c r="K29" s="55"/>
      <c r="L29" s="55"/>
      <c r="M29" s="55"/>
    </row>
    <row r="30" spans="1:13">
      <c r="A30" s="15" t="s">
        <v>300</v>
      </c>
      <c r="B30" s="16"/>
      <c r="C30" s="156"/>
      <c r="D30" s="559">
        <f>INCOME!K47</f>
        <v>0</v>
      </c>
      <c r="E30" s="562">
        <f>INCOME!G48</f>
        <v>0</v>
      </c>
      <c r="F30" s="559">
        <f>INCOME!K49</f>
        <v>0</v>
      </c>
      <c r="G30" s="563">
        <f>'PRO FORMA'!$F$2</f>
        <v>0.02</v>
      </c>
      <c r="H30" s="564">
        <f>'PRO FORMA'!$F$4</f>
        <v>1</v>
      </c>
      <c r="I30" s="192">
        <f>F30*(1+G30)^(H30+1)</f>
        <v>0</v>
      </c>
      <c r="K30" s="55"/>
      <c r="L30" s="55"/>
      <c r="M30" s="55"/>
    </row>
    <row r="31" spans="1:13">
      <c r="A31" s="8" t="s">
        <v>177</v>
      </c>
      <c r="B31" s="8"/>
      <c r="C31" s="186">
        <f>SUM(C28:C30)</f>
        <v>0</v>
      </c>
      <c r="D31" s="186">
        <f>SUM(D28:D30)</f>
        <v>0</v>
      </c>
      <c r="F31" s="186">
        <f>SUM(F28:F30)</f>
        <v>0</v>
      </c>
      <c r="G31" s="8"/>
      <c r="H31" s="36"/>
      <c r="I31" s="592"/>
    </row>
    <row r="32" spans="1:13">
      <c r="A32" s="21" t="s">
        <v>532</v>
      </c>
      <c r="B32" s="8"/>
      <c r="C32" s="8"/>
      <c r="D32" s="8"/>
      <c r="E32" s="8"/>
      <c r="F32" s="8"/>
      <c r="G32" s="8"/>
      <c r="H32" s="8"/>
      <c r="I32" s="192">
        <f>+SUM(I28:I30)</f>
        <v>0</v>
      </c>
    </row>
    <row r="33" spans="1:9">
      <c r="A33" s="8"/>
      <c r="B33" s="8"/>
      <c r="C33" s="8"/>
      <c r="D33" s="8"/>
      <c r="E33" s="8"/>
      <c r="F33" s="8"/>
      <c r="G33" s="8"/>
      <c r="H33" s="8"/>
      <c r="I33" s="8"/>
    </row>
    <row r="34" spans="1:9">
      <c r="A34" s="130" t="s">
        <v>408</v>
      </c>
      <c r="B34" s="51"/>
      <c r="C34" s="51"/>
      <c r="D34" s="51"/>
      <c r="E34" s="51"/>
      <c r="F34" s="133"/>
      <c r="G34" s="133"/>
      <c r="H34" s="133"/>
      <c r="I34" s="133"/>
    </row>
    <row r="35" spans="1:9">
      <c r="A35" s="33"/>
      <c r="B35" s="8"/>
      <c r="C35" s="8"/>
      <c r="D35" s="8"/>
      <c r="E35" s="8"/>
      <c r="F35" s="13"/>
      <c r="G35" s="13"/>
      <c r="H35" s="13"/>
      <c r="I35" s="13"/>
    </row>
    <row r="36" spans="1:9" ht="38.25">
      <c r="A36" s="66" t="s">
        <v>301</v>
      </c>
      <c r="B36" s="128"/>
      <c r="C36" s="128"/>
      <c r="D36" s="128"/>
      <c r="E36" s="129"/>
      <c r="F36" s="71" t="s">
        <v>302</v>
      </c>
      <c r="G36" s="71" t="s">
        <v>729</v>
      </c>
      <c r="H36" s="71" t="s">
        <v>298</v>
      </c>
      <c r="I36" s="71" t="s">
        <v>303</v>
      </c>
    </row>
    <row r="37" spans="1:9">
      <c r="A37" s="15" t="s">
        <v>304</v>
      </c>
      <c r="B37" s="16"/>
      <c r="C37" s="16"/>
      <c r="D37" s="16"/>
      <c r="E37" s="17"/>
      <c r="F37" s="192">
        <f>EXPENSES!I20-EXPENSES!I10</f>
        <v>0</v>
      </c>
      <c r="G37" s="563">
        <f>'PRO FORMA'!$F$3</f>
        <v>0.03</v>
      </c>
      <c r="H37" s="564">
        <f>'PRO FORMA'!$F$4</f>
        <v>1</v>
      </c>
      <c r="I37" s="192">
        <f>F37*(G37+1)^(H37+1)</f>
        <v>0</v>
      </c>
    </row>
    <row r="38" spans="1:9">
      <c r="A38" s="95" t="s">
        <v>468</v>
      </c>
      <c r="B38" s="16"/>
      <c r="C38" s="16"/>
      <c r="D38" s="16"/>
      <c r="E38" s="17"/>
      <c r="F38" s="186">
        <f>EXPENSES!I10</f>
        <v>0</v>
      </c>
      <c r="G38" s="560"/>
      <c r="H38" s="561"/>
      <c r="I38" s="192">
        <f>I32*EXPENSES!F10</f>
        <v>0</v>
      </c>
    </row>
    <row r="39" spans="1:9">
      <c r="A39" s="15" t="s">
        <v>305</v>
      </c>
      <c r="B39" s="16"/>
      <c r="C39" s="16"/>
      <c r="D39" s="16"/>
      <c r="E39" s="17"/>
      <c r="F39" s="186">
        <f>EXPENSES!I29</f>
        <v>0</v>
      </c>
      <c r="G39" s="563">
        <f>'PRO FORMA'!$F$3</f>
        <v>0.03</v>
      </c>
      <c r="H39" s="564">
        <f>'PRO FORMA'!$F$4</f>
        <v>1</v>
      </c>
      <c r="I39" s="192">
        <f>F39*(G39+1)^(H39+1)</f>
        <v>0</v>
      </c>
    </row>
    <row r="40" spans="1:9">
      <c r="A40" s="15" t="s">
        <v>306</v>
      </c>
      <c r="B40" s="16"/>
      <c r="C40" s="16"/>
      <c r="D40" s="16"/>
      <c r="E40" s="17"/>
      <c r="F40" s="186">
        <f>EXPENSES!I54</f>
        <v>0</v>
      </c>
      <c r="G40" s="563">
        <f>'PRO FORMA'!$F$3</f>
        <v>0.03</v>
      </c>
      <c r="H40" s="564">
        <f>'PRO FORMA'!$F$4</f>
        <v>1</v>
      </c>
      <c r="I40" s="192">
        <f>F40*(G40+1)^(H40+1)</f>
        <v>0</v>
      </c>
    </row>
    <row r="41" spans="1:9">
      <c r="A41" s="15" t="s">
        <v>223</v>
      </c>
      <c r="B41" s="16"/>
      <c r="C41" s="16"/>
      <c r="D41" s="16"/>
      <c r="E41" s="17"/>
      <c r="F41" s="186">
        <f>EXPENSES!I67</f>
        <v>0</v>
      </c>
      <c r="G41" s="563">
        <f>'PRO FORMA'!$F$3</f>
        <v>0.03</v>
      </c>
      <c r="H41" s="564">
        <f>'PRO FORMA'!$F$4</f>
        <v>1</v>
      </c>
      <c r="I41" s="192">
        <f>F41*(G41+1)^(H41+1)</f>
        <v>0</v>
      </c>
    </row>
    <row r="42" spans="1:9">
      <c r="A42" s="95" t="s">
        <v>598</v>
      </c>
      <c r="B42" s="16"/>
      <c r="C42" s="16"/>
      <c r="D42" s="16"/>
      <c r="E42" s="17"/>
      <c r="F42" s="192">
        <f>EXPENSES!I69</f>
        <v>0</v>
      </c>
      <c r="G42" s="563">
        <f>'PRO FORMA'!$F$3</f>
        <v>0.03</v>
      </c>
      <c r="H42" s="564">
        <f>'PRO FORMA'!$F$4</f>
        <v>1</v>
      </c>
      <c r="I42" s="192">
        <f>F42*(G42+1)^(H42+1)</f>
        <v>0</v>
      </c>
    </row>
    <row r="43" spans="1:9">
      <c r="A43" s="95" t="s">
        <v>469</v>
      </c>
      <c r="B43" s="16"/>
      <c r="C43" s="16"/>
      <c r="D43" s="16"/>
      <c r="E43" s="17"/>
      <c r="F43" s="192">
        <f>EXPENSES!I70</f>
        <v>0</v>
      </c>
      <c r="G43" s="563">
        <f>'PRO FORMA'!$F$3</f>
        <v>0.03</v>
      </c>
      <c r="H43" s="564">
        <f>'PRO FORMA'!$F$4</f>
        <v>1</v>
      </c>
      <c r="I43" s="192">
        <f>F43*(G43+1)^(H43+1)</f>
        <v>0</v>
      </c>
    </row>
    <row r="44" spans="1:9" s="49" customFormat="1">
      <c r="A44" s="21" t="s">
        <v>307</v>
      </c>
      <c r="B44" s="21"/>
      <c r="C44" s="3"/>
      <c r="D44" s="3"/>
      <c r="E44" s="3"/>
      <c r="F44" s="196">
        <f>+SUM(F37:F43)</f>
        <v>0</v>
      </c>
      <c r="G44" s="3"/>
      <c r="H44" s="3"/>
      <c r="I44" s="196">
        <f>+SUM(I37:I43)</f>
        <v>0</v>
      </c>
    </row>
    <row r="45" spans="1:9" s="49" customFormat="1">
      <c r="A45" s="21" t="s">
        <v>470</v>
      </c>
      <c r="B45" s="21"/>
      <c r="C45" s="21"/>
      <c r="D45" s="21"/>
      <c r="E45" s="21"/>
      <c r="F45" s="21"/>
      <c r="G45" s="21"/>
      <c r="H45" s="21"/>
      <c r="I45" s="196">
        <f>I32-I44</f>
        <v>0</v>
      </c>
    </row>
    <row r="46" spans="1:9" s="49" customFormat="1">
      <c r="A46" s="21" t="s">
        <v>308</v>
      </c>
      <c r="B46" s="21"/>
      <c r="C46" s="21"/>
      <c r="D46" s="21"/>
      <c r="E46" s="21"/>
      <c r="F46" s="21"/>
      <c r="G46" s="21"/>
      <c r="H46" s="21"/>
      <c r="I46" s="197">
        <f>(-H59)</f>
        <v>0</v>
      </c>
    </row>
    <row r="47" spans="1:9" s="49" customFormat="1">
      <c r="A47" s="21" t="s">
        <v>309</v>
      </c>
      <c r="B47" s="21"/>
      <c r="C47" s="21"/>
      <c r="D47" s="21"/>
      <c r="E47" s="21"/>
      <c r="F47" s="21"/>
      <c r="G47" s="21"/>
      <c r="H47" s="21"/>
      <c r="I47" s="197">
        <f>(-H69)</f>
        <v>0</v>
      </c>
    </row>
    <row r="48" spans="1:9" s="49" customFormat="1">
      <c r="A48" s="21" t="s">
        <v>471</v>
      </c>
      <c r="B48" s="21"/>
      <c r="C48" s="21"/>
      <c r="D48" s="21"/>
      <c r="E48" s="21"/>
      <c r="F48" s="21"/>
      <c r="G48" s="21"/>
      <c r="H48" s="21"/>
      <c r="I48" s="196">
        <f>I45+I46+I47</f>
        <v>0</v>
      </c>
    </row>
    <row r="50" spans="1:10">
      <c r="A50" s="130" t="s">
        <v>244</v>
      </c>
      <c r="B50" s="51"/>
      <c r="C50" s="51"/>
      <c r="D50" s="51"/>
      <c r="E50" s="51"/>
      <c r="F50" s="51"/>
      <c r="G50" s="51"/>
      <c r="H50" s="51"/>
      <c r="I50" s="51"/>
    </row>
    <row r="52" spans="1:10">
      <c r="A52" s="21" t="s">
        <v>560</v>
      </c>
    </row>
    <row r="53" spans="1:10" ht="38.25">
      <c r="A53" s="66" t="s">
        <v>245</v>
      </c>
      <c r="B53" s="94"/>
      <c r="C53" s="66" t="s">
        <v>246</v>
      </c>
      <c r="D53" s="71" t="s">
        <v>811</v>
      </c>
      <c r="E53" s="71" t="s">
        <v>248</v>
      </c>
      <c r="F53" s="93" t="s">
        <v>249</v>
      </c>
      <c r="G53" s="2" t="s">
        <v>250</v>
      </c>
      <c r="H53" s="71" t="s">
        <v>247</v>
      </c>
      <c r="I53" s="71" t="s">
        <v>259</v>
      </c>
      <c r="J53" s="37"/>
    </row>
    <row r="54" spans="1:10">
      <c r="A54" s="479" t="s">
        <v>252</v>
      </c>
      <c r="B54" s="38"/>
      <c r="C54" s="15"/>
      <c r="D54" s="310" t="e">
        <f>(F31-F44)/H54</f>
        <v>#DIV/0!</v>
      </c>
      <c r="E54" s="336">
        <f>+'PERM. SOURCES'!I10</f>
        <v>0</v>
      </c>
      <c r="F54" s="232">
        <f>'PERM. SOURCES'!J10</f>
        <v>0</v>
      </c>
      <c r="G54" s="232">
        <f>'PERM. SOURCES'!K10</f>
        <v>0</v>
      </c>
      <c r="H54" s="194">
        <f>'PERM. SOURCES'!H10</f>
        <v>0</v>
      </c>
      <c r="I54" s="194">
        <f>'PERM. SOURCES'!L10</f>
        <v>0</v>
      </c>
      <c r="J54" s="8"/>
    </row>
    <row r="55" spans="1:10">
      <c r="A55" s="479" t="s">
        <v>253</v>
      </c>
      <c r="B55" s="38"/>
      <c r="C55" s="15"/>
      <c r="D55" s="310">
        <f>'PERM. SOURCES'!G11</f>
        <v>0</v>
      </c>
      <c r="E55" s="264" t="str">
        <f>'PERM. SOURCES'!I11</f>
        <v>%</v>
      </c>
      <c r="F55" s="232">
        <f>'PERM. SOURCES'!J11</f>
        <v>0</v>
      </c>
      <c r="G55" s="232">
        <f>'PERM. SOURCES'!K11</f>
        <v>0</v>
      </c>
      <c r="H55" s="194">
        <f>'PERM. SOURCES'!H11</f>
        <v>0</v>
      </c>
      <c r="I55" s="194">
        <f>'PERM. SOURCES'!L11</f>
        <v>0</v>
      </c>
      <c r="J55" s="8"/>
    </row>
    <row r="56" spans="1:10">
      <c r="A56" s="134" t="s">
        <v>536</v>
      </c>
      <c r="B56" s="38"/>
      <c r="C56" s="131"/>
      <c r="D56" s="232">
        <f>'PERM. SOURCES'!G12</f>
        <v>0</v>
      </c>
      <c r="E56" s="264" t="str">
        <f>'PERM. SOURCES'!I12</f>
        <v>%</v>
      </c>
      <c r="F56" s="232">
        <f>'PERM. SOURCES'!J12</f>
        <v>0</v>
      </c>
      <c r="G56" s="232">
        <f>'PERM. SOURCES'!K12</f>
        <v>0</v>
      </c>
      <c r="H56" s="194">
        <f>'PERM. SOURCES'!H12</f>
        <v>0</v>
      </c>
      <c r="I56" s="194">
        <f>'PERM. SOURCES'!L12</f>
        <v>0</v>
      </c>
      <c r="J56" s="8"/>
    </row>
    <row r="57" spans="1:10">
      <c r="A57" s="709" t="s">
        <v>670</v>
      </c>
      <c r="B57" s="38"/>
      <c r="C57" s="131"/>
      <c r="D57" s="232">
        <f>'PERM. SOURCES'!G13</f>
        <v>0</v>
      </c>
      <c r="E57" s="266" t="str">
        <f>'PERM. SOURCES'!I13</f>
        <v>%</v>
      </c>
      <c r="F57" s="232">
        <f>'PERM. SOURCES'!J13</f>
        <v>0</v>
      </c>
      <c r="G57" s="232">
        <f>'PERM. SOURCES'!K13</f>
        <v>0</v>
      </c>
      <c r="H57" s="194">
        <f>'PERM. SOURCES'!H13</f>
        <v>0</v>
      </c>
      <c r="I57" s="194">
        <f>'PERM. SOURCES'!L13</f>
        <v>0</v>
      </c>
      <c r="J57" s="8"/>
    </row>
    <row r="58" spans="1:10">
      <c r="A58" s="709" t="s">
        <v>671</v>
      </c>
      <c r="B58" s="38"/>
      <c r="C58" s="95" t="s">
        <v>521</v>
      </c>
      <c r="D58" s="232">
        <f>'PERM. SOURCES'!G14</f>
        <v>0</v>
      </c>
      <c r="E58" s="266" t="str">
        <f>'PERM. SOURCES'!I14</f>
        <v>%</v>
      </c>
      <c r="F58" s="232">
        <f>'PERM. SOURCES'!J14</f>
        <v>0</v>
      </c>
      <c r="G58" s="232">
        <f>'PERM. SOURCES'!K14</f>
        <v>0</v>
      </c>
      <c r="H58" s="194">
        <f>'PERM. SOURCES'!H14</f>
        <v>0</v>
      </c>
      <c r="I58" s="194">
        <f>'PERM. SOURCES'!L14</f>
        <v>0</v>
      </c>
      <c r="J58" s="8"/>
    </row>
    <row r="59" spans="1:10">
      <c r="A59" s="21" t="s">
        <v>255</v>
      </c>
      <c r="B59" s="8"/>
      <c r="C59" s="8"/>
      <c r="D59" s="8"/>
      <c r="E59" s="8"/>
      <c r="F59" s="8"/>
      <c r="G59" s="8"/>
      <c r="H59" s="192">
        <f>SUM(H54:H58)</f>
        <v>0</v>
      </c>
      <c r="I59" s="192">
        <f>SUM(I54:I58)</f>
        <v>0</v>
      </c>
    </row>
    <row r="61" spans="1:10">
      <c r="A61" s="21" t="s">
        <v>561</v>
      </c>
    </row>
    <row r="62" spans="1:10" ht="25.5">
      <c r="A62" s="769" t="s">
        <v>535</v>
      </c>
      <c r="B62" s="770"/>
      <c r="C62" s="66" t="s">
        <v>246</v>
      </c>
      <c r="D62" s="94"/>
      <c r="E62" s="71"/>
      <c r="F62" s="71" t="s">
        <v>248</v>
      </c>
      <c r="G62" s="71" t="s">
        <v>250</v>
      </c>
      <c r="H62" s="71" t="s">
        <v>247</v>
      </c>
      <c r="I62" s="71" t="s">
        <v>259</v>
      </c>
      <c r="J62" s="37"/>
    </row>
    <row r="63" spans="1:10">
      <c r="A63" s="134" t="str">
        <f>'PERM. SOURCES'!A20</f>
        <v>HPTF</v>
      </c>
      <c r="B63" s="38"/>
      <c r="C63" s="131" t="str">
        <f>'PERM. SOURCES'!C20</f>
        <v>Yes</v>
      </c>
      <c r="D63" s="17"/>
      <c r="E63" s="267"/>
      <c r="F63" s="264" t="str">
        <f>'PERM. SOURCES'!J20</f>
        <v>%</v>
      </c>
      <c r="G63" s="232">
        <f>'PERM. SOURCES'!K20</f>
        <v>0</v>
      </c>
      <c r="H63" s="186">
        <f>'PERM. SOURCES'!I20</f>
        <v>0</v>
      </c>
      <c r="I63" s="186">
        <f>'PERM. SOURCES'!L20</f>
        <v>0</v>
      </c>
      <c r="J63" s="8"/>
    </row>
    <row r="64" spans="1:10">
      <c r="A64" s="709" t="str">
        <f>'PERM. SOURCES'!A21</f>
        <v>CDBG</v>
      </c>
      <c r="B64" s="38"/>
      <c r="C64" s="131" t="str">
        <f>'PERM. SOURCES'!C21</f>
        <v>Yes</v>
      </c>
      <c r="D64" s="17"/>
      <c r="E64" s="267"/>
      <c r="F64" s="264" t="str">
        <f>'PERM. SOURCES'!J21</f>
        <v>%</v>
      </c>
      <c r="G64" s="232">
        <f>'PERM. SOURCES'!K21</f>
        <v>0</v>
      </c>
      <c r="H64" s="186">
        <f>'PERM. SOURCES'!I21</f>
        <v>0</v>
      </c>
      <c r="I64" s="186">
        <f>'PERM. SOURCES'!L21</f>
        <v>0</v>
      </c>
      <c r="J64" s="8"/>
    </row>
    <row r="65" spans="1:10">
      <c r="A65" s="709" t="str">
        <f>'PERM. SOURCES'!A22</f>
        <v>HOME</v>
      </c>
      <c r="B65" s="38"/>
      <c r="C65" s="131" t="str">
        <f>'PERM. SOURCES'!C22</f>
        <v>Yes</v>
      </c>
      <c r="D65" s="17"/>
      <c r="E65" s="268"/>
      <c r="F65" s="264" t="str">
        <f>'PERM. SOURCES'!J22</f>
        <v>%</v>
      </c>
      <c r="G65" s="232">
        <f>'PERM. SOURCES'!K22</f>
        <v>0</v>
      </c>
      <c r="H65" s="186">
        <f>'PERM. SOURCES'!I22</f>
        <v>0</v>
      </c>
      <c r="I65" s="186">
        <f>'PERM. SOURCES'!L22</f>
        <v>0</v>
      </c>
      <c r="J65" s="8"/>
    </row>
    <row r="66" spans="1:10">
      <c r="A66" s="134" t="str">
        <f>'PERM. SOURCES'!A23</f>
        <v>HOPWA</v>
      </c>
      <c r="B66" s="38"/>
      <c r="C66" s="131">
        <f>'PERM. SOURCES'!C23</f>
        <v>0</v>
      </c>
      <c r="D66" s="17"/>
      <c r="E66" s="268"/>
      <c r="F66" s="264">
        <f>'PERM. SOURCES'!J23</f>
        <v>0</v>
      </c>
      <c r="G66" s="232">
        <f>'PERM. SOURCES'!K23</f>
        <v>0</v>
      </c>
      <c r="H66" s="186">
        <f>'PERM. SOURCES'!I23</f>
        <v>0</v>
      </c>
      <c r="I66" s="186">
        <f>'PERM. SOURCES'!L23</f>
        <v>0</v>
      </c>
      <c r="J66" s="8"/>
    </row>
    <row r="67" spans="1:10">
      <c r="A67" s="134"/>
      <c r="B67" s="38"/>
      <c r="C67" s="131"/>
      <c r="D67" s="17"/>
      <c r="E67" s="268"/>
      <c r="F67" s="264">
        <f>'PERM. SOURCES'!J24</f>
        <v>0</v>
      </c>
      <c r="G67" s="232">
        <f>'PERM. SOURCES'!K24</f>
        <v>0</v>
      </c>
      <c r="H67" s="186">
        <f>'PERM. SOURCES'!I24</f>
        <v>0</v>
      </c>
      <c r="I67" s="186">
        <f>'PERM. SOURCES'!L24</f>
        <v>0</v>
      </c>
      <c r="J67" s="8"/>
    </row>
    <row r="68" spans="1:10">
      <c r="A68" s="134" t="str">
        <f>'PERM. SOURCES'!A25</f>
        <v>Other</v>
      </c>
      <c r="B68" s="38"/>
      <c r="C68" s="131">
        <f>'PERM. SOURCES'!C25</f>
        <v>0</v>
      </c>
      <c r="D68" s="16"/>
      <c r="E68" s="135"/>
      <c r="F68" s="264" t="str">
        <f>'PERM. SOURCES'!J25</f>
        <v>%</v>
      </c>
      <c r="G68" s="232">
        <f>'PERM. SOURCES'!K25</f>
        <v>0</v>
      </c>
      <c r="H68" s="186">
        <f>'PERM. SOURCES'!I25</f>
        <v>0</v>
      </c>
      <c r="I68" s="186">
        <f>'PERM. SOURCES'!L25</f>
        <v>0</v>
      </c>
      <c r="J68" s="8"/>
    </row>
    <row r="69" spans="1:10">
      <c r="A69" s="21" t="s">
        <v>256</v>
      </c>
      <c r="B69" s="8"/>
      <c r="C69" s="8"/>
      <c r="D69" s="8"/>
      <c r="E69" s="8"/>
      <c r="F69" s="8"/>
      <c r="G69" s="8"/>
      <c r="H69" s="192">
        <f>+SUM(H63:H68)</f>
        <v>0</v>
      </c>
      <c r="I69" s="192">
        <f>+SUM(I63:I68)</f>
        <v>0</v>
      </c>
      <c r="J69" s="8"/>
    </row>
    <row r="70" spans="1:10">
      <c r="A70" s="8"/>
      <c r="B70" s="8"/>
      <c r="C70" s="8"/>
      <c r="D70" s="8"/>
      <c r="E70" s="8"/>
      <c r="F70" s="8"/>
      <c r="G70" s="8"/>
      <c r="H70" s="8"/>
      <c r="I70" s="8"/>
      <c r="J70" s="8"/>
    </row>
    <row r="71" spans="1:10">
      <c r="A71" s="21" t="s">
        <v>257</v>
      </c>
      <c r="B71" s="8"/>
      <c r="C71" s="8"/>
      <c r="D71" s="8"/>
      <c r="E71" s="8"/>
      <c r="F71" s="8"/>
      <c r="G71" s="8"/>
      <c r="H71" s="37"/>
      <c r="J71" s="37"/>
    </row>
    <row r="72" spans="1:10">
      <c r="A72" s="75" t="s">
        <v>350</v>
      </c>
      <c r="B72" s="136"/>
      <c r="C72" s="136"/>
      <c r="D72" s="136"/>
      <c r="E72" s="76"/>
      <c r="F72" s="75" t="s">
        <v>258</v>
      </c>
      <c r="G72" s="136"/>
      <c r="H72" s="137"/>
      <c r="I72" s="88" t="s">
        <v>259</v>
      </c>
      <c r="J72" s="37"/>
    </row>
    <row r="73" spans="1:10">
      <c r="A73" s="113" t="s">
        <v>424</v>
      </c>
      <c r="B73" s="100"/>
      <c r="C73" s="100"/>
      <c r="D73" s="100"/>
      <c r="E73" s="101"/>
      <c r="F73" s="99"/>
      <c r="G73" s="100"/>
      <c r="H73" s="101"/>
      <c r="I73" s="195">
        <f>'PERM. SOURCES'!L35</f>
        <v>0</v>
      </c>
      <c r="J73" s="8"/>
    </row>
    <row r="74" spans="1:10">
      <c r="A74" s="113" t="s">
        <v>525</v>
      </c>
      <c r="B74" s="100"/>
      <c r="C74" s="100"/>
      <c r="D74" s="100"/>
      <c r="E74" s="101"/>
      <c r="F74" s="99"/>
      <c r="G74" s="100"/>
      <c r="H74" s="101"/>
      <c r="I74" s="195">
        <f>'PERM. SOURCES'!L36</f>
        <v>0</v>
      </c>
      <c r="J74" s="8"/>
    </row>
    <row r="75" spans="1:10">
      <c r="A75" s="99" t="s">
        <v>310</v>
      </c>
      <c r="B75" s="100"/>
      <c r="C75" s="100"/>
      <c r="D75" s="100"/>
      <c r="E75" s="101"/>
      <c r="F75" s="99"/>
      <c r="G75" s="100"/>
      <c r="H75" s="101"/>
      <c r="I75" s="186">
        <f>'PERM. SOURCES'!L33</f>
        <v>0</v>
      </c>
      <c r="J75" s="8"/>
    </row>
    <row r="76" spans="1:10">
      <c r="A76" s="99" t="s">
        <v>311</v>
      </c>
      <c r="B76" s="100"/>
      <c r="C76" s="100"/>
      <c r="D76" s="100"/>
      <c r="E76" s="101"/>
      <c r="F76" s="99"/>
      <c r="G76" s="100"/>
      <c r="H76" s="101"/>
      <c r="I76" s="186" t="e">
        <f>'PERM. SOURCES'!L34</f>
        <v>#DIV/0!</v>
      </c>
      <c r="J76" s="8"/>
    </row>
    <row r="77" spans="1:10">
      <c r="A77" s="21" t="s">
        <v>260</v>
      </c>
      <c r="B77" s="8"/>
      <c r="C77" s="8"/>
      <c r="D77" s="8"/>
      <c r="E77" s="8"/>
      <c r="F77" s="8"/>
      <c r="G77" s="8"/>
      <c r="H77" s="8"/>
      <c r="I77" s="186" t="e">
        <f>+SUM(I73:I76)</f>
        <v>#DIV/0!</v>
      </c>
    </row>
    <row r="78" spans="1:10">
      <c r="A78" s="21" t="s">
        <v>473</v>
      </c>
      <c r="B78" s="8"/>
      <c r="C78" s="8"/>
      <c r="D78" s="8"/>
      <c r="F78" s="7"/>
      <c r="G78" s="7"/>
      <c r="H78" s="12"/>
      <c r="I78" s="186" t="e">
        <f>I59+I69+I77</f>
        <v>#DIV/0!</v>
      </c>
      <c r="J78" s="8"/>
    </row>
    <row r="79" spans="1:10">
      <c r="A79" s="8"/>
      <c r="B79" s="8"/>
      <c r="C79" s="8"/>
      <c r="D79" s="8"/>
      <c r="E79" s="8"/>
      <c r="F79" s="8"/>
      <c r="G79" s="8"/>
      <c r="H79" s="8"/>
      <c r="I79" s="8"/>
      <c r="J79" s="8"/>
    </row>
    <row r="80" spans="1:10">
      <c r="A80" s="130" t="s">
        <v>236</v>
      </c>
      <c r="B80" s="51"/>
      <c r="C80" s="51"/>
      <c r="D80" s="51"/>
      <c r="E80" s="51"/>
      <c r="F80" s="51"/>
      <c r="G80" s="51"/>
      <c r="H80" s="133"/>
      <c r="I80" s="30"/>
      <c r="J80" s="34"/>
    </row>
    <row r="81" spans="1:10">
      <c r="A81" s="112"/>
      <c r="B81" s="8"/>
      <c r="C81" s="8"/>
      <c r="D81" s="8"/>
      <c r="E81" s="8"/>
      <c r="F81" s="8"/>
      <c r="G81" s="8"/>
      <c r="H81" s="34"/>
      <c r="J81" s="34"/>
    </row>
    <row r="82" spans="1:10">
      <c r="A82" s="75" t="s">
        <v>426</v>
      </c>
      <c r="B82" s="89"/>
      <c r="C82" s="89"/>
      <c r="D82" s="89"/>
      <c r="E82" s="89"/>
      <c r="F82" s="89"/>
      <c r="G82" s="89"/>
      <c r="H82" s="110"/>
      <c r="I82" s="138" t="s">
        <v>259</v>
      </c>
      <c r="J82" s="34"/>
    </row>
    <row r="83" spans="1:10">
      <c r="A83" s="99" t="s">
        <v>312</v>
      </c>
      <c r="B83" s="100"/>
      <c r="C83" s="100"/>
      <c r="D83" s="100"/>
      <c r="E83" s="100"/>
      <c r="F83" s="100"/>
      <c r="G83" s="100"/>
      <c r="H83" s="101"/>
      <c r="I83" s="173">
        <f>'USES - Residential'!E15+'USES - Commercial'!E15</f>
        <v>0</v>
      </c>
      <c r="J83" s="8"/>
    </row>
    <row r="84" spans="1:10">
      <c r="A84" s="99" t="s">
        <v>313</v>
      </c>
      <c r="B84" s="100"/>
      <c r="C84" s="100"/>
      <c r="D84" s="100"/>
      <c r="E84" s="100"/>
      <c r="F84" s="100"/>
      <c r="G84" s="100"/>
      <c r="H84" s="101"/>
      <c r="I84" s="172">
        <f>'USES - Residential'!E34+'USES - Commercial'!E34</f>
        <v>0</v>
      </c>
      <c r="J84" s="8"/>
    </row>
    <row r="85" spans="1:10">
      <c r="A85" s="99" t="s">
        <v>238</v>
      </c>
      <c r="B85" s="100"/>
      <c r="C85" s="100"/>
      <c r="D85" s="100"/>
      <c r="E85" s="100"/>
      <c r="F85" s="100"/>
      <c r="G85" s="100"/>
      <c r="H85" s="101"/>
      <c r="I85" s="172">
        <f>'USES - Residential'!E47+'USES - Commercial'!E47</f>
        <v>0</v>
      </c>
      <c r="J85" s="8"/>
    </row>
    <row r="86" spans="1:10">
      <c r="A86" s="99" t="s">
        <v>239</v>
      </c>
      <c r="B86" s="100"/>
      <c r="C86" s="100"/>
      <c r="D86" s="100"/>
      <c r="E86" s="100"/>
      <c r="F86" s="100"/>
      <c r="G86" s="100"/>
      <c r="H86" s="101"/>
      <c r="I86" s="172">
        <f>'USES - Residential'!E58+'USES - Commercial'!E58</f>
        <v>0</v>
      </c>
      <c r="J86" s="8"/>
    </row>
    <row r="87" spans="1:10">
      <c r="A87" s="99" t="s">
        <v>241</v>
      </c>
      <c r="B87" s="100"/>
      <c r="C87" s="100"/>
      <c r="D87" s="100"/>
      <c r="E87" s="100"/>
      <c r="F87" s="100"/>
      <c r="G87" s="100"/>
      <c r="H87" s="101"/>
      <c r="I87" s="172">
        <f>+SUM(I83:I86)</f>
        <v>0</v>
      </c>
      <c r="J87" s="8"/>
    </row>
    <row r="88" spans="1:10">
      <c r="A88" s="99" t="s">
        <v>242</v>
      </c>
      <c r="B88" s="100"/>
      <c r="C88" s="100"/>
      <c r="D88" s="100"/>
      <c r="E88" s="100"/>
      <c r="F88" s="100"/>
      <c r="G88" s="100"/>
      <c r="H88" s="101"/>
      <c r="I88" s="172">
        <f>'USES - Residential'!E81+'USES - Commercial'!E81</f>
        <v>0</v>
      </c>
      <c r="J88" s="8"/>
    </row>
    <row r="89" spans="1:10">
      <c r="A89" s="99" t="s">
        <v>314</v>
      </c>
      <c r="B89" s="100"/>
      <c r="C89" s="100"/>
      <c r="D89" s="100"/>
      <c r="E89" s="100"/>
      <c r="F89" s="100"/>
      <c r="G89" s="100"/>
      <c r="H89" s="101"/>
      <c r="I89" s="172">
        <f>'USES - Residential'!E91+'USES - Commercial'!E91</f>
        <v>0</v>
      </c>
      <c r="J89" s="8"/>
    </row>
    <row r="90" spans="1:10">
      <c r="A90" s="99" t="s">
        <v>240</v>
      </c>
      <c r="B90" s="100"/>
      <c r="C90" s="100"/>
      <c r="D90" s="100"/>
      <c r="E90" s="100"/>
      <c r="F90" s="100"/>
      <c r="G90" s="100"/>
      <c r="H90" s="101"/>
      <c r="I90" s="172">
        <f>'USES - Residential'!I116+'USES - Commercial'!I116</f>
        <v>0</v>
      </c>
      <c r="J90" s="8"/>
    </row>
    <row r="91" spans="1:10">
      <c r="A91" s="21" t="s">
        <v>243</v>
      </c>
      <c r="B91" s="8"/>
      <c r="C91" s="8"/>
      <c r="D91" s="8"/>
      <c r="E91" s="8"/>
      <c r="F91" s="8"/>
      <c r="G91" s="8"/>
      <c r="H91" s="8"/>
      <c r="I91" s="575">
        <f>+SUM(I87:I90)</f>
        <v>0</v>
      </c>
      <c r="J91" s="8"/>
    </row>
    <row r="93" spans="1:10">
      <c r="A93" s="29" t="s">
        <v>472</v>
      </c>
      <c r="B93" s="51"/>
      <c r="C93" s="51"/>
      <c r="D93" s="51"/>
      <c r="E93" s="51"/>
      <c r="F93" s="51"/>
      <c r="G93" s="51"/>
      <c r="H93" s="51"/>
      <c r="I93" s="51"/>
    </row>
    <row r="94" spans="1:10">
      <c r="A94" s="10"/>
      <c r="B94" s="10"/>
      <c r="C94" s="10"/>
      <c r="D94" s="10"/>
      <c r="E94" s="10"/>
      <c r="F94" s="10"/>
      <c r="G94" s="10"/>
      <c r="H94" s="10"/>
      <c r="I94" s="10" t="s">
        <v>138</v>
      </c>
    </row>
    <row r="95" spans="1:10">
      <c r="A95" s="10"/>
      <c r="B95" s="10"/>
      <c r="C95" s="10"/>
      <c r="D95" s="10"/>
      <c r="E95" s="10"/>
      <c r="F95" s="10"/>
      <c r="G95" s="10"/>
      <c r="H95" s="10"/>
      <c r="I95" s="10" t="s">
        <v>138</v>
      </c>
    </row>
    <row r="96" spans="1:10">
      <c r="A96" s="10"/>
      <c r="B96" s="10"/>
      <c r="C96" s="10"/>
      <c r="D96" s="10"/>
      <c r="E96" s="10"/>
      <c r="F96" s="10"/>
      <c r="G96" s="10"/>
      <c r="H96" s="10"/>
      <c r="I96" s="10" t="s">
        <v>138</v>
      </c>
    </row>
    <row r="97" spans="1:9">
      <c r="A97" s="10"/>
      <c r="B97" s="10"/>
      <c r="C97" s="10"/>
      <c r="D97" s="10"/>
      <c r="E97" s="10"/>
      <c r="F97" s="10"/>
      <c r="G97" s="10"/>
      <c r="H97" s="10"/>
      <c r="I97" s="10" t="s">
        <v>138</v>
      </c>
    </row>
    <row r="98" spans="1:9">
      <c r="A98" s="10"/>
      <c r="B98" s="10"/>
      <c r="C98" s="10"/>
      <c r="D98" s="10"/>
      <c r="E98" s="10"/>
      <c r="F98" s="10"/>
      <c r="G98" s="10"/>
      <c r="H98" s="10"/>
      <c r="I98" s="10" t="s">
        <v>138</v>
      </c>
    </row>
  </sheetData>
  <customSheetViews>
    <customSheetView guid="{DC289960-5C22-11D6-B699-00010261CDBB}" zeroValues="0" showRuler="0" topLeftCell="A64">
      <selection activeCell="I44" sqref="I44"/>
      <rowBreaks count="1" manualBreakCount="1">
        <brk id="45" max="16383" man="1"/>
      </rowBreaks>
      <pageMargins left="0.5" right="0.5" top="0.5" bottom="0.75" header="0.5" footer="0.5"/>
      <pageSetup firstPageNumber="19" orientation="portrait" useFirstPageNumber="1" horizontalDpi="4294967292" r:id="rId1"/>
      <headerFooter alignWithMargins="0"/>
    </customSheetView>
  </customSheetViews>
  <mergeCells count="2">
    <mergeCell ref="A62:B62"/>
    <mergeCell ref="A27:B27"/>
  </mergeCells>
  <phoneticPr fontId="18" type="noConversion"/>
  <printOptions horizontalCentered="1"/>
  <pageMargins left="0.28999999999999998" right="0.25" top="0.5" bottom="0.25" header="0.5" footer="0.39"/>
  <pageSetup fitToHeight="0" orientation="portrait" useFirstPageNumber="1" r:id="rId2"/>
  <headerFooter alignWithMargins="0">
    <oddFooter>&amp;L&amp;"Times New Roman,Italic"&amp;8DHCD Form 202 - PADD (rev. June 2014)&amp;C&amp;"Times New Roman,Italic"&amp;9&amp;P&amp;R&amp;"Times New Roman,Italic"&amp;8SUMMARY</oddFooter>
  </headerFooter>
  <rowBreaks count="1" manualBreakCount="1">
    <brk id="49" max="16383" man="1"/>
  </rowBreaks>
  <ignoredErrors>
    <ignoredError sqref="F66:G66 I38"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161"/>
  <sheetViews>
    <sheetView showZeros="0" tabSelected="1" topLeftCell="A2" zoomScaleNormal="100" zoomScaleSheetLayoutView="110" workbookViewId="0">
      <selection activeCell="A2" sqref="A2:H2"/>
    </sheetView>
  </sheetViews>
  <sheetFormatPr defaultColWidth="10.83203125" defaultRowHeight="12.75"/>
  <cols>
    <col min="1" max="4" width="12.33203125" style="6" customWidth="1"/>
    <col min="5" max="5" width="15.33203125" style="6" customWidth="1"/>
    <col min="6" max="8" width="12.33203125" style="6" customWidth="1"/>
    <col min="9" max="9" width="19.5" style="6" customWidth="1"/>
    <col min="10" max="16384" width="10.83203125" style="6"/>
  </cols>
  <sheetData>
    <row r="1" spans="1:9" s="642" customFormat="1" ht="12.75" hidden="1" customHeight="1">
      <c r="A1" s="641" t="s">
        <v>601</v>
      </c>
      <c r="B1" s="641" t="s">
        <v>602</v>
      </c>
      <c r="C1" s="641" t="s">
        <v>607</v>
      </c>
      <c r="D1" s="641" t="s">
        <v>823</v>
      </c>
      <c r="E1" s="642" t="s">
        <v>791</v>
      </c>
      <c r="F1" s="641" t="s">
        <v>608</v>
      </c>
      <c r="G1" s="642" t="s">
        <v>792</v>
      </c>
      <c r="H1" s="641" t="s">
        <v>609</v>
      </c>
    </row>
    <row r="2" spans="1:9" ht="15.75" customHeight="1">
      <c r="A2" s="721" t="s">
        <v>572</v>
      </c>
      <c r="B2" s="721"/>
      <c r="C2" s="721"/>
      <c r="D2" s="721"/>
      <c r="E2" s="721"/>
      <c r="F2" s="721"/>
      <c r="G2" s="721"/>
      <c r="H2" s="721"/>
      <c r="I2" s="56" t="s">
        <v>383</v>
      </c>
    </row>
    <row r="3" spans="1:9" ht="19.5">
      <c r="A3" s="722" t="s">
        <v>678</v>
      </c>
      <c r="B3" s="722"/>
      <c r="C3" s="722"/>
      <c r="D3" s="722"/>
      <c r="E3" s="722"/>
      <c r="F3" s="722"/>
      <c r="G3" s="722"/>
      <c r="H3" s="722"/>
      <c r="I3" s="57">
        <v>202</v>
      </c>
    </row>
    <row r="5" spans="1:9" ht="19.5" customHeight="1">
      <c r="A5" s="20" t="s">
        <v>295</v>
      </c>
      <c r="B5" s="5"/>
      <c r="C5" s="5"/>
      <c r="D5" s="5"/>
      <c r="E5" s="5"/>
      <c r="F5" s="5"/>
      <c r="G5" s="5"/>
      <c r="H5" s="5"/>
      <c r="I5" s="5"/>
    </row>
    <row r="6" spans="1:9">
      <c r="A6" s="27"/>
      <c r="B6" s="25"/>
      <c r="E6" s="27"/>
      <c r="F6"/>
    </row>
    <row r="7" spans="1:9">
      <c r="E7"/>
      <c r="G7" s="22" t="s">
        <v>584</v>
      </c>
    </row>
    <row r="8" spans="1:9">
      <c r="A8" s="21" t="s">
        <v>692</v>
      </c>
      <c r="C8" s="8"/>
      <c r="D8" s="8"/>
      <c r="E8" s="8"/>
      <c r="F8" s="8"/>
      <c r="G8" s="22" t="s">
        <v>658</v>
      </c>
      <c r="H8" s="22"/>
    </row>
    <row r="9" spans="1:9">
      <c r="A9" s="1" t="s">
        <v>656</v>
      </c>
      <c r="B9" s="8"/>
      <c r="C9" s="8"/>
      <c r="D9" s="8"/>
      <c r="E9" s="304">
        <v>0</v>
      </c>
      <c r="F9" s="8"/>
      <c r="G9" s="159" t="s">
        <v>521</v>
      </c>
      <c r="H9" s="306"/>
    </row>
    <row r="10" spans="1:9">
      <c r="A10" s="661" t="s">
        <v>657</v>
      </c>
      <c r="B10" s="114"/>
      <c r="C10" s="114"/>
      <c r="D10" s="8"/>
      <c r="E10" s="304">
        <f>+'PERM. SOURCES'!L13</f>
        <v>0</v>
      </c>
      <c r="F10" s="7"/>
      <c r="G10" s="157"/>
      <c r="H10" s="306"/>
    </row>
    <row r="11" spans="1:9">
      <c r="A11" s="661" t="s">
        <v>690</v>
      </c>
      <c r="B11" s="114"/>
      <c r="C11" s="114"/>
      <c r="D11" s="8"/>
      <c r="E11" s="304">
        <f>+'PERM. SOURCES'!L14</f>
        <v>0</v>
      </c>
      <c r="F11" s="7"/>
      <c r="G11" s="157"/>
      <c r="H11" s="306"/>
    </row>
    <row r="12" spans="1:9">
      <c r="A12" s="661" t="s">
        <v>539</v>
      </c>
      <c r="B12" s="114"/>
      <c r="C12" s="114"/>
      <c r="D12" s="8"/>
      <c r="E12" s="305">
        <f>+'TAX CREDIT'!I107</f>
        <v>0</v>
      </c>
      <c r="F12" s="7"/>
      <c r="G12" s="157"/>
      <c r="H12" s="306"/>
    </row>
    <row r="13" spans="1:9">
      <c r="A13" s="1" t="s">
        <v>781</v>
      </c>
      <c r="B13" s="303"/>
      <c r="C13" s="303"/>
      <c r="D13" s="8"/>
      <c r="E13" s="305">
        <v>0</v>
      </c>
      <c r="F13" s="7"/>
      <c r="G13" s="159"/>
      <c r="H13" s="306"/>
    </row>
    <row r="14" spans="1:9">
      <c r="A14" s="1" t="s">
        <v>710</v>
      </c>
      <c r="B14" s="28"/>
      <c r="C14" s="28"/>
      <c r="E14" s="305">
        <v>0</v>
      </c>
      <c r="F14" s="7"/>
      <c r="G14" s="157"/>
      <c r="H14" s="306"/>
    </row>
    <row r="15" spans="1:9">
      <c r="A15" s="21" t="s">
        <v>693</v>
      </c>
      <c r="B15" s="28"/>
      <c r="C15" s="28"/>
      <c r="E15" s="539"/>
      <c r="F15" s="7"/>
      <c r="G15" s="341"/>
      <c r="H15" s="341"/>
    </row>
    <row r="16" spans="1:9">
      <c r="A16" s="661" t="s">
        <v>694</v>
      </c>
      <c r="B16" s="663"/>
      <c r="C16" s="663"/>
      <c r="E16" s="305">
        <v>0</v>
      </c>
      <c r="F16" s="7"/>
      <c r="G16" s="341"/>
      <c r="H16" s="341"/>
    </row>
    <row r="17" spans="1:9">
      <c r="A17" s="662" t="s">
        <v>695</v>
      </c>
      <c r="B17" s="663"/>
      <c r="C17" s="663"/>
      <c r="E17" s="541" t="s">
        <v>699</v>
      </c>
      <c r="F17" s="7"/>
      <c r="G17" s="341"/>
      <c r="H17" s="341"/>
    </row>
    <row r="18" spans="1:9">
      <c r="A18" s="661" t="s">
        <v>696</v>
      </c>
      <c r="B18" s="663"/>
      <c r="C18" s="663"/>
      <c r="E18" s="542">
        <v>0</v>
      </c>
      <c r="F18" s="7"/>
      <c r="G18" s="341"/>
      <c r="H18" s="341"/>
    </row>
    <row r="19" spans="1:9">
      <c r="A19" s="661" t="s">
        <v>697</v>
      </c>
      <c r="B19" s="663"/>
      <c r="C19" s="663"/>
      <c r="E19" s="542"/>
      <c r="F19" s="7"/>
      <c r="G19" s="341"/>
      <c r="H19" s="341"/>
    </row>
    <row r="20" spans="1:9">
      <c r="A20" s="661" t="s">
        <v>698</v>
      </c>
      <c r="B20" s="663"/>
      <c r="C20" s="663"/>
      <c r="E20" s="542"/>
      <c r="F20" s="7"/>
      <c r="G20" s="341"/>
      <c r="H20" s="341"/>
    </row>
    <row r="21" spans="1:9">
      <c r="A21" s="11"/>
      <c r="B21" s="11"/>
      <c r="C21" s="11"/>
      <c r="D21" s="11"/>
      <c r="E21" s="11"/>
      <c r="F21" s="11"/>
      <c r="G21" s="11"/>
      <c r="H21" s="11"/>
      <c r="I21" s="11"/>
    </row>
    <row r="22" spans="1:9">
      <c r="A22" s="29" t="s">
        <v>590</v>
      </c>
      <c r="B22" s="30"/>
      <c r="C22" s="30"/>
      <c r="D22" s="30"/>
      <c r="E22" s="30"/>
      <c r="F22" s="30"/>
      <c r="G22" s="30"/>
      <c r="H22" s="30"/>
      <c r="I22" s="30"/>
    </row>
    <row r="23" spans="1:9">
      <c r="A23" s="21" t="s">
        <v>722</v>
      </c>
    </row>
    <row r="24" spans="1:9">
      <c r="A24" s="557"/>
      <c r="B24" s="51"/>
      <c r="C24" s="558"/>
      <c r="D24" s="27"/>
      <c r="E24" s="410"/>
      <c r="F24" s="28"/>
      <c r="G24" s="28"/>
      <c r="I24" s="28"/>
    </row>
    <row r="25" spans="1:9">
      <c r="A25" s="21" t="s">
        <v>632</v>
      </c>
      <c r="B25" s="21"/>
      <c r="C25" s="436" t="s">
        <v>123</v>
      </c>
      <c r="D25" s="436" t="s">
        <v>633</v>
      </c>
      <c r="E25" s="437" t="s">
        <v>99</v>
      </c>
      <c r="F25" s="437" t="s">
        <v>659</v>
      </c>
      <c r="G25" s="437" t="s">
        <v>660</v>
      </c>
      <c r="H25" s="724" t="s">
        <v>708</v>
      </c>
      <c r="I25" s="724"/>
    </row>
    <row r="26" spans="1:9">
      <c r="A26" s="412" t="s">
        <v>521</v>
      </c>
      <c r="B26" s="413"/>
      <c r="C26" s="550" t="s">
        <v>521</v>
      </c>
      <c r="D26" s="411" t="s">
        <v>521</v>
      </c>
      <c r="E26" s="411"/>
      <c r="F26" s="434"/>
      <c r="G26" s="435"/>
      <c r="H26" s="414"/>
      <c r="I26" s="546"/>
    </row>
    <row r="27" spans="1:9">
      <c r="A27" s="113"/>
      <c r="B27" s="102"/>
      <c r="C27" s="101"/>
      <c r="D27" s="355"/>
      <c r="E27" s="411"/>
      <c r="F27" s="355"/>
      <c r="G27" s="411"/>
      <c r="H27" s="414"/>
      <c r="I27" s="101"/>
    </row>
    <row r="28" spans="1:9">
      <c r="A28" s="113"/>
      <c r="B28" s="101"/>
      <c r="C28" s="101"/>
      <c r="D28" s="355"/>
      <c r="E28" s="411"/>
      <c r="F28" s="355"/>
      <c r="G28" s="434"/>
      <c r="H28" s="414"/>
      <c r="I28" s="102"/>
    </row>
    <row r="29" spans="1:9">
      <c r="A29" s="414"/>
      <c r="B29" s="102"/>
      <c r="C29" s="102"/>
      <c r="D29" s="227"/>
      <c r="E29" s="355"/>
      <c r="F29" s="227"/>
      <c r="G29" s="234"/>
      <c r="H29" s="414"/>
      <c r="I29" s="102"/>
    </row>
    <row r="30" spans="1:9">
      <c r="F30" s="8"/>
      <c r="H30" s="146"/>
    </row>
    <row r="31" spans="1:9">
      <c r="A31" s="29" t="s">
        <v>366</v>
      </c>
      <c r="B31" s="30"/>
      <c r="C31" s="30"/>
      <c r="D31" s="30"/>
      <c r="E31" s="30"/>
      <c r="F31" s="30"/>
      <c r="G31" s="30"/>
      <c r="H31" s="30"/>
      <c r="I31" s="30"/>
    </row>
    <row r="32" spans="1:9">
      <c r="A32" s="21"/>
    </row>
    <row r="33" spans="1:9">
      <c r="A33" s="21" t="s">
        <v>474</v>
      </c>
      <c r="B33" s="8"/>
      <c r="C33" s="143" t="s">
        <v>521</v>
      </c>
      <c r="D33" s="10"/>
      <c r="E33" s="10"/>
      <c r="F33" s="10"/>
      <c r="G33" s="10"/>
      <c r="H33" s="10"/>
      <c r="I33" s="10"/>
    </row>
    <row r="34" spans="1:9">
      <c r="A34" s="8" t="s">
        <v>125</v>
      </c>
      <c r="B34" s="8"/>
      <c r="C34" s="323" t="s">
        <v>521</v>
      </c>
      <c r="D34" s="10"/>
      <c r="E34" s="10"/>
      <c r="F34" s="10"/>
      <c r="G34" s="10"/>
      <c r="H34" s="10"/>
      <c r="I34" s="10"/>
    </row>
    <row r="35" spans="1:9">
      <c r="A35" s="8" t="s">
        <v>126</v>
      </c>
      <c r="B35" s="8"/>
      <c r="C35" s="143" t="s">
        <v>521</v>
      </c>
      <c r="D35" s="10"/>
      <c r="E35" s="10"/>
      <c r="F35" s="8" t="s">
        <v>127</v>
      </c>
      <c r="G35" s="551" t="s">
        <v>521</v>
      </c>
      <c r="H35" s="312" t="s">
        <v>521</v>
      </c>
      <c r="I35" s="10"/>
    </row>
    <row r="36" spans="1:9">
      <c r="A36" s="8" t="s">
        <v>129</v>
      </c>
      <c r="B36" s="8"/>
      <c r="C36" s="143" t="s">
        <v>521</v>
      </c>
      <c r="D36" s="10"/>
      <c r="E36" s="10"/>
      <c r="F36" s="8" t="s">
        <v>130</v>
      </c>
      <c r="G36" s="551" t="s">
        <v>521</v>
      </c>
      <c r="H36" s="312" t="s">
        <v>131</v>
      </c>
      <c r="I36" s="10"/>
    </row>
    <row r="37" spans="1:9">
      <c r="A37" s="8"/>
      <c r="B37" s="8"/>
      <c r="C37" s="143"/>
      <c r="D37" s="10"/>
      <c r="E37" s="10"/>
      <c r="F37" s="8" t="s">
        <v>346</v>
      </c>
      <c r="G37" s="552"/>
      <c r="H37" s="10"/>
      <c r="I37" s="10"/>
    </row>
    <row r="38" spans="1:9">
      <c r="A38" s="303"/>
    </row>
    <row r="39" spans="1:9">
      <c r="A39" s="29" t="s">
        <v>363</v>
      </c>
      <c r="B39" s="30"/>
      <c r="C39" s="30"/>
      <c r="D39" s="30"/>
      <c r="E39" s="30"/>
      <c r="F39" s="30"/>
      <c r="G39" s="30"/>
      <c r="H39" s="30"/>
      <c r="I39" s="30"/>
    </row>
    <row r="40" spans="1:9">
      <c r="A40" s="21"/>
    </row>
    <row r="41" spans="1:9">
      <c r="A41" s="21" t="s">
        <v>475</v>
      </c>
      <c r="B41" s="8"/>
      <c r="C41" s="143" t="s">
        <v>521</v>
      </c>
      <c r="D41" s="10"/>
      <c r="E41" s="10"/>
      <c r="F41" s="10"/>
      <c r="G41" s="10"/>
      <c r="H41" s="10"/>
      <c r="I41" s="10"/>
    </row>
    <row r="42" spans="1:9">
      <c r="A42" s="8" t="s">
        <v>132</v>
      </c>
      <c r="B42" s="8"/>
      <c r="C42" s="438"/>
      <c r="D42" s="10"/>
      <c r="E42" s="10"/>
    </row>
    <row r="44" spans="1:9">
      <c r="A44" s="49" t="s">
        <v>374</v>
      </c>
    </row>
    <row r="45" spans="1:9">
      <c r="A45" s="27" t="s">
        <v>362</v>
      </c>
      <c r="B45" s="8" t="s">
        <v>133</v>
      </c>
      <c r="D45" s="27" t="s">
        <v>362</v>
      </c>
      <c r="E45" s="8" t="s">
        <v>134</v>
      </c>
      <c r="G45" s="27" t="s">
        <v>362</v>
      </c>
      <c r="H45" s="8" t="s">
        <v>137</v>
      </c>
    </row>
    <row r="46" spans="1:9">
      <c r="A46" s="27" t="s">
        <v>362</v>
      </c>
      <c r="B46" s="8" t="s">
        <v>135</v>
      </c>
      <c r="D46" s="27" t="s">
        <v>362</v>
      </c>
      <c r="E46" s="8" t="s">
        <v>136</v>
      </c>
      <c r="G46" s="27" t="s">
        <v>362</v>
      </c>
      <c r="H46" s="8" t="s">
        <v>120</v>
      </c>
      <c r="I46" s="30"/>
    </row>
    <row r="47" spans="1:9">
      <c r="D47" s="8"/>
      <c r="I47"/>
    </row>
    <row r="48" spans="1:9">
      <c r="A48" s="49" t="s">
        <v>365</v>
      </c>
    </row>
    <row r="49" spans="1:9">
      <c r="A49" s="40"/>
      <c r="B49" s="46"/>
      <c r="C49" s="41"/>
      <c r="D49" s="42"/>
      <c r="E49" s="40"/>
      <c r="F49" s="41"/>
      <c r="G49" s="42"/>
      <c r="H49" s="718" t="s">
        <v>364</v>
      </c>
      <c r="I49" s="718" t="s">
        <v>389</v>
      </c>
    </row>
    <row r="50" spans="1:9">
      <c r="A50" s="43" t="s">
        <v>139</v>
      </c>
      <c r="B50" s="48"/>
      <c r="C50" s="44"/>
      <c r="D50" s="45"/>
      <c r="E50" s="43" t="s">
        <v>132</v>
      </c>
      <c r="F50" s="44"/>
      <c r="G50" s="45"/>
      <c r="H50" s="723"/>
      <c r="I50" s="719"/>
    </row>
    <row r="51" spans="1:9">
      <c r="A51" s="95"/>
      <c r="B51" s="47"/>
      <c r="C51" s="16"/>
      <c r="D51" s="17"/>
      <c r="E51" s="316"/>
      <c r="F51" s="16"/>
      <c r="G51" s="17"/>
      <c r="H51" s="480">
        <v>1</v>
      </c>
      <c r="I51" s="61" t="s">
        <v>388</v>
      </c>
    </row>
    <row r="52" spans="1:9">
      <c r="A52" s="15"/>
      <c r="B52" s="47"/>
      <c r="C52" s="16"/>
      <c r="D52" s="17"/>
      <c r="E52" s="18" t="s">
        <v>124</v>
      </c>
      <c r="F52" s="16"/>
      <c r="G52" s="17"/>
      <c r="H52" s="60" t="s">
        <v>140</v>
      </c>
      <c r="I52" s="61" t="s">
        <v>388</v>
      </c>
    </row>
    <row r="53" spans="1:9">
      <c r="A53" s="15"/>
      <c r="B53" s="47"/>
      <c r="C53" s="16"/>
      <c r="D53" s="17"/>
      <c r="E53" s="18" t="s">
        <v>124</v>
      </c>
      <c r="F53" s="16"/>
      <c r="G53" s="17"/>
      <c r="H53" s="60" t="s">
        <v>140</v>
      </c>
      <c r="I53" s="61" t="s">
        <v>388</v>
      </c>
    </row>
    <row r="55" spans="1:9">
      <c r="A55" s="50" t="s">
        <v>367</v>
      </c>
      <c r="B55" s="30"/>
      <c r="C55" s="30"/>
      <c r="D55" s="30"/>
      <c r="E55" s="30"/>
      <c r="F55" s="30"/>
      <c r="G55" s="30"/>
      <c r="H55" s="30"/>
      <c r="I55" s="30"/>
    </row>
    <row r="57" spans="1:9">
      <c r="A57" s="21" t="s">
        <v>368</v>
      </c>
    </row>
    <row r="58" spans="1:9">
      <c r="A58" s="27" t="s">
        <v>362</v>
      </c>
      <c r="B58" s="8" t="s">
        <v>141</v>
      </c>
      <c r="C58" s="8"/>
      <c r="D58" s="27" t="s">
        <v>362</v>
      </c>
      <c r="E58" s="8" t="s">
        <v>142</v>
      </c>
    </row>
    <row r="59" spans="1:9">
      <c r="A59" s="27" t="s">
        <v>362</v>
      </c>
      <c r="B59" s="8" t="s">
        <v>143</v>
      </c>
      <c r="C59" s="8"/>
      <c r="D59" s="27" t="s">
        <v>362</v>
      </c>
      <c r="E59" s="1" t="s">
        <v>379</v>
      </c>
    </row>
    <row r="60" spans="1:9">
      <c r="A60" s="27" t="s">
        <v>362</v>
      </c>
      <c r="B60" s="8" t="s">
        <v>144</v>
      </c>
      <c r="C60" s="8"/>
      <c r="D60" s="27" t="s">
        <v>362</v>
      </c>
      <c r="E60" s="8" t="s">
        <v>120</v>
      </c>
      <c r="F60" s="143"/>
      <c r="G60" s="10"/>
    </row>
    <row r="61" spans="1:9">
      <c r="A61" s="27" t="s">
        <v>362</v>
      </c>
      <c r="B61" s="8" t="s">
        <v>145</v>
      </c>
      <c r="C61" s="8"/>
      <c r="D61" s="27" t="s">
        <v>362</v>
      </c>
      <c r="E61" s="8" t="s">
        <v>120</v>
      </c>
      <c r="F61" s="10"/>
      <c r="G61" s="10"/>
    </row>
    <row r="62" spans="1:9">
      <c r="A62" s="27" t="s">
        <v>362</v>
      </c>
      <c r="B62" s="8" t="s">
        <v>146</v>
      </c>
      <c r="C62" s="8"/>
      <c r="D62" s="27" t="s">
        <v>362</v>
      </c>
      <c r="E62" s="8" t="s">
        <v>120</v>
      </c>
      <c r="F62" s="10"/>
      <c r="G62" s="10"/>
    </row>
    <row r="63" spans="1:9">
      <c r="A63" s="27" t="s">
        <v>362</v>
      </c>
      <c r="B63" s="8" t="s">
        <v>147</v>
      </c>
      <c r="C63" s="8"/>
      <c r="D63" s="27" t="s">
        <v>362</v>
      </c>
      <c r="E63" s="8" t="s">
        <v>120</v>
      </c>
      <c r="F63" s="10"/>
      <c r="G63" s="10"/>
    </row>
    <row r="65" spans="1:9">
      <c r="A65" s="21" t="s">
        <v>369</v>
      </c>
    </row>
    <row r="66" spans="1:9">
      <c r="A66" s="27" t="s">
        <v>362</v>
      </c>
      <c r="B66" s="1" t="s">
        <v>661</v>
      </c>
      <c r="C66" s="8"/>
      <c r="D66"/>
      <c r="F66" s="27" t="s">
        <v>362</v>
      </c>
      <c r="G66" s="8" t="s">
        <v>148</v>
      </c>
    </row>
    <row r="67" spans="1:9">
      <c r="A67" s="27" t="s">
        <v>362</v>
      </c>
      <c r="B67" s="1" t="s">
        <v>370</v>
      </c>
      <c r="D67"/>
      <c r="F67" s="27"/>
      <c r="G67" s="1"/>
    </row>
    <row r="68" spans="1:9">
      <c r="A68" s="27" t="s">
        <v>362</v>
      </c>
      <c r="B68" s="1" t="s">
        <v>371</v>
      </c>
      <c r="D68"/>
      <c r="F68" s="27" t="s">
        <v>362</v>
      </c>
      <c r="G68" t="s">
        <v>662</v>
      </c>
    </row>
    <row r="69" spans="1:9">
      <c r="C69" s="8"/>
      <c r="D69"/>
    </row>
    <row r="70" spans="1:9">
      <c r="A70" s="21" t="s">
        <v>384</v>
      </c>
      <c r="B70" s="8"/>
      <c r="C70" s="8"/>
      <c r="D70" s="8"/>
      <c r="E70" s="8"/>
    </row>
    <row r="71" spans="1:9">
      <c r="A71" s="8" t="s">
        <v>149</v>
      </c>
      <c r="B71" s="8"/>
      <c r="C71" s="8"/>
      <c r="D71" s="8"/>
      <c r="E71" s="8"/>
      <c r="F71" s="553"/>
    </row>
    <row r="72" spans="1:9">
      <c r="A72" s="1" t="s">
        <v>376</v>
      </c>
      <c r="B72" s="8"/>
      <c r="C72" s="8"/>
      <c r="D72" s="8"/>
      <c r="E72" s="8"/>
      <c r="F72" s="26" t="s">
        <v>388</v>
      </c>
      <c r="G72" s="8"/>
    </row>
    <row r="73" spans="1:9">
      <c r="A73" s="1" t="s">
        <v>377</v>
      </c>
      <c r="B73" s="8"/>
      <c r="C73" s="8"/>
      <c r="D73" s="8"/>
      <c r="E73" s="8"/>
      <c r="F73" s="26" t="s">
        <v>388</v>
      </c>
      <c r="G73" s="8"/>
    </row>
    <row r="74" spans="1:9">
      <c r="A74" s="1" t="s">
        <v>378</v>
      </c>
      <c r="B74" s="8"/>
      <c r="C74" s="8"/>
      <c r="D74" s="8"/>
      <c r="E74" s="8"/>
      <c r="F74" s="26" t="s">
        <v>388</v>
      </c>
      <c r="G74" s="8"/>
    </row>
    <row r="75" spans="1:9">
      <c r="A75" s="8" t="s">
        <v>150</v>
      </c>
      <c r="B75" s="8"/>
      <c r="C75" s="8"/>
      <c r="D75" s="8"/>
      <c r="E75" s="8"/>
      <c r="F75" s="143"/>
    </row>
    <row r="77" spans="1:9">
      <c r="A77" s="21" t="s">
        <v>106</v>
      </c>
      <c r="B77" s="8"/>
      <c r="C77" s="495" t="s">
        <v>105</v>
      </c>
      <c r="D77" s="495" t="s">
        <v>396</v>
      </c>
      <c r="E77" s="8"/>
      <c r="F77" s="21" t="s">
        <v>372</v>
      </c>
      <c r="G77" s="8"/>
      <c r="H77" s="8"/>
      <c r="I77" s="317"/>
    </row>
    <row r="78" spans="1:9">
      <c r="A78" s="8" t="s">
        <v>151</v>
      </c>
      <c r="B78" s="8"/>
      <c r="C78" s="13"/>
      <c r="D78" s="13"/>
    </row>
    <row r="79" spans="1:9">
      <c r="A79" s="8" t="s">
        <v>152</v>
      </c>
      <c r="B79" s="8"/>
      <c r="C79" s="13"/>
      <c r="D79" s="13"/>
      <c r="E79" s="8"/>
      <c r="F79" s="21" t="s">
        <v>516</v>
      </c>
    </row>
    <row r="80" spans="1:9">
      <c r="A80" s="8" t="s">
        <v>153</v>
      </c>
      <c r="B80" s="8"/>
      <c r="C80" s="13"/>
      <c r="D80" s="13"/>
      <c r="E80" s="8"/>
      <c r="F80" s="1" t="s">
        <v>373</v>
      </c>
      <c r="G80" s="8"/>
      <c r="H80" s="8"/>
      <c r="I80" s="256">
        <f>INCOME!E18</f>
        <v>0</v>
      </c>
    </row>
    <row r="81" spans="1:9">
      <c r="A81" s="8" t="s">
        <v>154</v>
      </c>
      <c r="B81" s="8"/>
      <c r="C81" s="13"/>
      <c r="D81" s="13"/>
      <c r="E81" s="8"/>
      <c r="F81" s="1" t="s">
        <v>663</v>
      </c>
      <c r="G81" s="8"/>
      <c r="H81" s="8"/>
      <c r="I81" s="256">
        <f>INCOME!H35</f>
        <v>0</v>
      </c>
    </row>
    <row r="82" spans="1:9">
      <c r="A82" s="8" t="s">
        <v>155</v>
      </c>
      <c r="B82" s="8"/>
      <c r="C82" s="13">
        <v>0</v>
      </c>
      <c r="D82" s="13">
        <v>0</v>
      </c>
      <c r="E82" s="8"/>
      <c r="F82" s="8" t="s">
        <v>156</v>
      </c>
      <c r="G82" s="8"/>
      <c r="H82" s="8"/>
      <c r="I82" s="256">
        <f>INCOME!H47</f>
        <v>0</v>
      </c>
    </row>
    <row r="83" spans="1:9">
      <c r="A83" s="8" t="s">
        <v>157</v>
      </c>
      <c r="B83" s="8"/>
      <c r="C83" s="13"/>
      <c r="D83" s="13"/>
      <c r="E83" s="8"/>
      <c r="F83" s="1" t="s">
        <v>510</v>
      </c>
      <c r="G83" s="8"/>
      <c r="H83" s="8"/>
      <c r="I83" s="10"/>
    </row>
    <row r="84" spans="1:9">
      <c r="A84" s="8" t="s">
        <v>158</v>
      </c>
      <c r="B84" s="8"/>
      <c r="C84" s="83"/>
      <c r="D84" s="83"/>
      <c r="E84" s="8"/>
      <c r="F84" s="1" t="s">
        <v>508</v>
      </c>
      <c r="H84" s="8"/>
      <c r="I84" s="318">
        <v>0</v>
      </c>
    </row>
    <row r="85" spans="1:9">
      <c r="A85" s="8" t="s">
        <v>177</v>
      </c>
      <c r="B85" s="8"/>
      <c r="C85" s="494">
        <f>SUM(C78:C84)</f>
        <v>0</v>
      </c>
      <c r="D85" s="494">
        <f>SUM(D78:D84)</f>
        <v>0</v>
      </c>
      <c r="F85" t="s">
        <v>509</v>
      </c>
      <c r="G85" t="s">
        <v>596</v>
      </c>
      <c r="I85" s="319"/>
    </row>
    <row r="86" spans="1:9">
      <c r="I86" s="47"/>
    </row>
    <row r="87" spans="1:9">
      <c r="A87" s="21" t="s">
        <v>375</v>
      </c>
      <c r="I87" s="47"/>
    </row>
    <row r="88" spans="1:9">
      <c r="A88" s="8" t="s">
        <v>783</v>
      </c>
      <c r="B88" s="8"/>
      <c r="C88" s="8"/>
      <c r="D88" s="10">
        <v>0</v>
      </c>
      <c r="F88" t="s">
        <v>511</v>
      </c>
      <c r="I88" s="47">
        <v>0</v>
      </c>
    </row>
    <row r="89" spans="1:9">
      <c r="A89" s="1" t="s">
        <v>784</v>
      </c>
      <c r="B89" s="8"/>
      <c r="C89" s="8"/>
      <c r="D89" s="10">
        <v>0</v>
      </c>
      <c r="I89" s="47"/>
    </row>
    <row r="90" spans="1:9">
      <c r="A90" s="302" t="s">
        <v>785</v>
      </c>
      <c r="B90" s="303"/>
      <c r="C90" s="8"/>
      <c r="D90" s="10">
        <v>0</v>
      </c>
      <c r="I90" s="30"/>
    </row>
    <row r="91" spans="1:9">
      <c r="A91" s="1" t="s">
        <v>786</v>
      </c>
      <c r="B91" s="8"/>
      <c r="C91" s="8"/>
      <c r="D91" s="16">
        <v>0</v>
      </c>
      <c r="F91" s="1" t="s">
        <v>517</v>
      </c>
      <c r="I91" s="315">
        <f>SUM(I80:I90)</f>
        <v>0</v>
      </c>
    </row>
    <row r="92" spans="1:9">
      <c r="A92" s="1" t="s">
        <v>787</v>
      </c>
      <c r="B92" s="8"/>
      <c r="C92" s="8"/>
      <c r="D92" s="640"/>
      <c r="F92" s="1"/>
      <c r="I92" s="639"/>
    </row>
    <row r="93" spans="1:9">
      <c r="A93" s="8" t="s">
        <v>159</v>
      </c>
      <c r="B93" s="8"/>
      <c r="C93" s="8"/>
      <c r="D93" s="257">
        <f>SUM(D88:D92)</f>
        <v>0</v>
      </c>
    </row>
    <row r="95" spans="1:9">
      <c r="A95" s="21" t="s">
        <v>580</v>
      </c>
    </row>
    <row r="96" spans="1:9">
      <c r="A96" s="26" t="s">
        <v>582</v>
      </c>
      <c r="B96" s="8"/>
      <c r="C96" s="28"/>
      <c r="D96" s="28"/>
      <c r="F96" s="28" t="s">
        <v>138</v>
      </c>
      <c r="I96" s="30"/>
    </row>
    <row r="97" spans="1:9">
      <c r="A97" s="26" t="s">
        <v>581</v>
      </c>
      <c r="B97" s="8"/>
      <c r="C97" s="8"/>
      <c r="F97" s="28"/>
      <c r="I97" s="47"/>
    </row>
    <row r="98" spans="1:9">
      <c r="A98" s="26" t="s">
        <v>583</v>
      </c>
      <c r="B98" s="8"/>
      <c r="C98" s="8"/>
      <c r="F98" s="28"/>
      <c r="I98" s="30"/>
    </row>
    <row r="99" spans="1:9">
      <c r="A99" s="26" t="s">
        <v>709</v>
      </c>
      <c r="B99" s="8"/>
      <c r="C99" s="8"/>
      <c r="F99" s="28"/>
      <c r="I99" s="30">
        <v>0</v>
      </c>
    </row>
    <row r="100" spans="1:9">
      <c r="A100" s="26" t="s">
        <v>788</v>
      </c>
      <c r="B100" s="406"/>
      <c r="C100" s="28"/>
      <c r="F100" s="28" t="s">
        <v>138</v>
      </c>
      <c r="I100" s="47">
        <v>0</v>
      </c>
    </row>
    <row r="101" spans="1:9">
      <c r="A101" s="26" t="s">
        <v>789</v>
      </c>
      <c r="B101" s="406"/>
      <c r="C101" s="28"/>
      <c r="F101" s="28"/>
      <c r="I101" s="30"/>
    </row>
    <row r="102" spans="1:9">
      <c r="A102" s="21" t="s">
        <v>545</v>
      </c>
      <c r="B102" s="8"/>
      <c r="C102" s="8"/>
      <c r="F102" s="254">
        <f>SUM(F96:F100)</f>
        <v>0</v>
      </c>
      <c r="I102" s="255">
        <f>SUM(I96:I101)</f>
        <v>0</v>
      </c>
    </row>
    <row r="103" spans="1:9">
      <c r="A103" s="1"/>
      <c r="B103" s="8"/>
      <c r="C103" s="8"/>
      <c r="F103" s="254"/>
      <c r="I103" s="426"/>
    </row>
    <row r="104" spans="1:9">
      <c r="A104" s="49" t="s">
        <v>664</v>
      </c>
      <c r="F104" s="145" t="s">
        <v>665</v>
      </c>
      <c r="H104" s="27"/>
    </row>
    <row r="105" spans="1:9">
      <c r="A105" s="49"/>
      <c r="F105" s="145"/>
      <c r="H105" s="27"/>
    </row>
    <row r="106" spans="1:9">
      <c r="A106" s="21" t="s">
        <v>482</v>
      </c>
    </row>
    <row r="107" spans="1:9" ht="11.25" customHeight="1">
      <c r="A107" t="s">
        <v>483</v>
      </c>
      <c r="H107" s="182">
        <v>0</v>
      </c>
    </row>
    <row r="108" spans="1:9" ht="11.25" customHeight="1">
      <c r="A108" t="s">
        <v>380</v>
      </c>
      <c r="H108" s="182">
        <v>0</v>
      </c>
    </row>
    <row r="109" spans="1:9">
      <c r="A109" t="s">
        <v>381</v>
      </c>
      <c r="H109" s="182">
        <v>0</v>
      </c>
    </row>
    <row r="110" spans="1:9">
      <c r="A110" t="s">
        <v>382</v>
      </c>
      <c r="H110" s="182">
        <v>0</v>
      </c>
    </row>
    <row r="111" spans="1:9">
      <c r="A111" t="s">
        <v>540</v>
      </c>
      <c r="H111" s="182">
        <v>0</v>
      </c>
    </row>
    <row r="112" spans="1:9">
      <c r="A112" t="s">
        <v>541</v>
      </c>
      <c r="H112" s="182"/>
    </row>
    <row r="113" spans="1:12">
      <c r="A113" t="s">
        <v>551</v>
      </c>
      <c r="H113" s="182">
        <v>0</v>
      </c>
    </row>
    <row r="114" spans="1:12">
      <c r="A114" s="49" t="s">
        <v>666</v>
      </c>
      <c r="H114" s="253">
        <f>SUM(H107:H113)</f>
        <v>0</v>
      </c>
      <c r="L114" s="353"/>
    </row>
    <row r="116" spans="1:12">
      <c r="A116" s="21" t="s">
        <v>481</v>
      </c>
    </row>
    <row r="117" spans="1:12">
      <c r="A117" t="s">
        <v>544</v>
      </c>
      <c r="B117"/>
      <c r="C117"/>
      <c r="D117"/>
      <c r="F117"/>
      <c r="G117"/>
      <c r="H117" s="424">
        <v>0</v>
      </c>
    </row>
    <row r="120" spans="1:12">
      <c r="A120" s="29" t="s">
        <v>348</v>
      </c>
      <c r="B120" s="30"/>
      <c r="C120" s="30"/>
      <c r="D120" s="30"/>
      <c r="E120" s="30"/>
      <c r="F120" s="30"/>
      <c r="G120" s="30"/>
      <c r="H120" s="30"/>
      <c r="I120" s="338"/>
    </row>
    <row r="121" spans="1:12" ht="25.5" customHeight="1">
      <c r="A121" s="341"/>
      <c r="I121" s="426"/>
      <c r="J121" s="55"/>
    </row>
    <row r="122" spans="1:12">
      <c r="A122" s="75" t="s">
        <v>484</v>
      </c>
      <c r="B122" s="107"/>
      <c r="C122" s="107"/>
      <c r="D122" s="107"/>
      <c r="E122" s="107"/>
      <c r="F122" s="107"/>
      <c r="G122" s="107"/>
      <c r="H122" s="108"/>
      <c r="I122" s="439"/>
      <c r="L122"/>
    </row>
    <row r="123" spans="1:12">
      <c r="A123" s="664" t="s">
        <v>485</v>
      </c>
      <c r="B123" s="665" t="s">
        <v>604</v>
      </c>
      <c r="C123" s="612"/>
      <c r="D123" s="605"/>
      <c r="E123" s="46"/>
      <c r="F123" s="46"/>
      <c r="G123" s="46"/>
      <c r="H123" s="46"/>
      <c r="I123" s="415"/>
      <c r="L123"/>
    </row>
    <row r="124" spans="1:12">
      <c r="A124" s="666"/>
      <c r="B124" s="667" t="s">
        <v>603</v>
      </c>
      <c r="C124" s="612"/>
      <c r="D124" s="605"/>
      <c r="E124" s="55"/>
      <c r="F124" s="55"/>
      <c r="G124" s="55"/>
      <c r="H124" s="55"/>
      <c r="I124" s="415"/>
      <c r="K124"/>
      <c r="L124"/>
    </row>
    <row r="125" spans="1:12">
      <c r="A125" s="666"/>
      <c r="B125" s="667" t="s">
        <v>605</v>
      </c>
      <c r="C125" s="612"/>
      <c r="D125" s="668"/>
      <c r="E125" s="338"/>
      <c r="F125" s="338"/>
      <c r="G125" s="55"/>
      <c r="H125" s="55"/>
      <c r="I125" s="415"/>
      <c r="K125"/>
      <c r="L125"/>
    </row>
    <row r="126" spans="1:12">
      <c r="A126" s="55"/>
      <c r="B126" s="122"/>
      <c r="C126" s="28"/>
      <c r="D126" s="145"/>
      <c r="E126" s="146"/>
      <c r="F126" s="55"/>
      <c r="G126" s="55"/>
      <c r="H126" s="55"/>
      <c r="I126" s="415"/>
      <c r="L126"/>
    </row>
    <row r="127" spans="1:12">
      <c r="A127" s="28"/>
      <c r="B127" s="28"/>
      <c r="C127" s="28"/>
      <c r="D127" s="28"/>
      <c r="E127" s="28"/>
      <c r="F127" s="28"/>
      <c r="G127" s="28"/>
      <c r="H127" s="28"/>
      <c r="I127" s="416"/>
    </row>
    <row r="128" spans="1:12">
      <c r="A128" s="28"/>
      <c r="B128" s="122"/>
      <c r="C128" s="28"/>
      <c r="D128" s="28"/>
      <c r="E128" s="28"/>
      <c r="F128" s="28"/>
      <c r="G128" s="28"/>
      <c r="H128" s="28"/>
      <c r="I128" s="416"/>
    </row>
    <row r="129" spans="1:11">
      <c r="A129" s="496" t="s">
        <v>160</v>
      </c>
      <c r="B129" s="46"/>
      <c r="C129" s="46"/>
      <c r="D129" s="46"/>
      <c r="E129" s="46"/>
      <c r="F129" s="46"/>
      <c r="G129" s="46"/>
      <c r="H129" s="46"/>
      <c r="I129" s="415"/>
    </row>
    <row r="130" spans="1:11">
      <c r="A130" s="28"/>
      <c r="B130" s="122" t="s">
        <v>591</v>
      </c>
      <c r="C130" s="28"/>
      <c r="D130" s="55"/>
      <c r="E130" s="53"/>
      <c r="F130" s="146"/>
      <c r="G130" s="146"/>
      <c r="H130" s="146"/>
      <c r="I130" s="415"/>
    </row>
    <row r="131" spans="1:11">
      <c r="A131" s="28"/>
      <c r="B131" s="148" t="s">
        <v>624</v>
      </c>
      <c r="C131" s="28"/>
      <c r="D131" s="28"/>
      <c r="E131" s="146"/>
      <c r="F131" s="146"/>
      <c r="G131" s="28"/>
      <c r="H131" s="28"/>
      <c r="I131" s="415"/>
    </row>
    <row r="132" spans="1:11">
      <c r="A132" s="28"/>
      <c r="B132" s="52"/>
      <c r="C132" s="51"/>
      <c r="D132" s="51"/>
      <c r="E132" s="53"/>
      <c r="F132" s="53"/>
      <c r="G132" s="53"/>
      <c r="H132" s="28"/>
      <c r="I132" s="415"/>
    </row>
    <row r="133" spans="1:11">
      <c r="A133" s="28"/>
      <c r="B133" s="52"/>
      <c r="C133" s="51"/>
      <c r="D133" s="51"/>
      <c r="E133" s="53"/>
      <c r="F133" s="53"/>
      <c r="G133" s="53"/>
      <c r="H133" s="28"/>
      <c r="I133" s="415"/>
    </row>
    <row r="134" spans="1:11">
      <c r="A134" s="28"/>
      <c r="B134" s="52"/>
      <c r="C134" s="51"/>
      <c r="D134" s="51"/>
      <c r="E134" s="53"/>
      <c r="F134" s="53"/>
      <c r="G134" s="53"/>
      <c r="H134" s="28"/>
      <c r="I134" s="415"/>
    </row>
    <row r="135" spans="1:11">
      <c r="A135" s="28"/>
      <c r="B135" s="28" t="s">
        <v>161</v>
      </c>
      <c r="C135" s="28"/>
      <c r="D135" s="28"/>
      <c r="E135" s="28"/>
      <c r="F135" s="146" t="s">
        <v>816</v>
      </c>
      <c r="G135" s="28"/>
      <c r="H135" s="55"/>
      <c r="I135" s="415"/>
    </row>
    <row r="136" spans="1:11">
      <c r="A136" s="28"/>
      <c r="B136" s="122" t="s">
        <v>625</v>
      </c>
      <c r="C136" s="28"/>
      <c r="D136" s="28"/>
      <c r="E136" s="51"/>
      <c r="F136" s="28"/>
      <c r="G136" s="28"/>
      <c r="H136" s="28"/>
      <c r="I136" s="416"/>
    </row>
    <row r="137" spans="1:11">
      <c r="A137" s="28"/>
      <c r="B137" s="122" t="s">
        <v>626</v>
      </c>
      <c r="C137" s="28"/>
      <c r="D137" s="28"/>
      <c r="E137" s="100"/>
      <c r="F137" s="28"/>
      <c r="G137" s="28"/>
      <c r="H137" s="28"/>
      <c r="I137" s="416"/>
    </row>
    <row r="138" spans="1:11">
      <c r="A138" s="28"/>
      <c r="B138" s="122" t="s">
        <v>627</v>
      </c>
      <c r="C138" s="28"/>
      <c r="D138" s="28"/>
      <c r="E138" s="100"/>
      <c r="F138" s="28"/>
      <c r="G138" s="28"/>
      <c r="H138" s="28"/>
      <c r="I138" s="416"/>
    </row>
    <row r="139" spans="1:11">
      <c r="A139" s="51"/>
      <c r="B139" s="417"/>
      <c r="C139" s="51"/>
      <c r="D139" s="51"/>
      <c r="E139" s="51"/>
      <c r="F139" s="51"/>
      <c r="G139" s="51"/>
      <c r="H139" s="51"/>
      <c r="I139" s="416"/>
    </row>
    <row r="140" spans="1:11">
      <c r="A140" s="482" t="s">
        <v>606</v>
      </c>
      <c r="B140" s="120"/>
      <c r="C140" s="120"/>
      <c r="D140" s="720"/>
      <c r="E140" s="720"/>
      <c r="F140" s="720"/>
      <c r="G140" s="28"/>
      <c r="H140" s="28"/>
      <c r="I140" s="416"/>
      <c r="K140"/>
    </row>
    <row r="141" spans="1:11">
      <c r="A141" s="55"/>
      <c r="B141" s="120" t="s">
        <v>611</v>
      </c>
      <c r="C141" s="120"/>
      <c r="D141" s="120"/>
      <c r="E141" s="120"/>
      <c r="F141" s="643"/>
      <c r="G141" t="s">
        <v>623</v>
      </c>
      <c r="H141" s="28"/>
      <c r="I141" s="416"/>
      <c r="K141"/>
    </row>
    <row r="142" spans="1:11">
      <c r="A142" s="120"/>
      <c r="B142" s="120" t="s">
        <v>612</v>
      </c>
      <c r="C142" s="120"/>
      <c r="D142" s="120"/>
      <c r="E142" s="120"/>
      <c r="F142" s="120"/>
      <c r="G142" s="28"/>
      <c r="H142" s="28"/>
      <c r="I142" s="416"/>
      <c r="K142"/>
    </row>
    <row r="143" spans="1:11">
      <c r="A143" s="350"/>
      <c r="B143" s="349"/>
      <c r="C143" s="51"/>
      <c r="D143" s="51"/>
      <c r="E143" s="349"/>
      <c r="F143" s="51"/>
      <c r="G143" s="51"/>
      <c r="H143" s="28"/>
      <c r="I143" s="416"/>
      <c r="K143"/>
    </row>
    <row r="144" spans="1:11">
      <c r="A144" s="350"/>
      <c r="B144" s="409"/>
      <c r="C144" s="100"/>
      <c r="D144" s="100"/>
      <c r="E144" s="409"/>
      <c r="F144" s="100"/>
      <c r="G144" s="100"/>
      <c r="H144" s="28"/>
      <c r="I144" s="416"/>
      <c r="K144"/>
    </row>
    <row r="145" spans="1:11">
      <c r="A145" s="350"/>
      <c r="B145" s="409"/>
      <c r="C145" s="100"/>
      <c r="D145" s="100"/>
      <c r="E145" s="409"/>
      <c r="F145" s="100"/>
      <c r="G145" s="100"/>
      <c r="H145" s="28"/>
      <c r="I145" s="416"/>
      <c r="K145"/>
    </row>
    <row r="146" spans="1:11">
      <c r="A146" s="349"/>
      <c r="B146" s="349"/>
      <c r="C146" s="51"/>
      <c r="D146" s="51"/>
      <c r="E146" s="349"/>
      <c r="F146" s="51"/>
      <c r="G146" s="51"/>
      <c r="H146" s="51"/>
      <c r="I146" s="416"/>
      <c r="K146"/>
    </row>
    <row r="147" spans="1:11" s="673" customFormat="1">
      <c r="A147" s="670" t="s">
        <v>640</v>
      </c>
      <c r="B147" s="671"/>
      <c r="C147" s="663"/>
      <c r="D147" s="672"/>
      <c r="E147" s="671"/>
    </row>
    <row r="148" spans="1:11" s="673" customFormat="1">
      <c r="A148" s="670"/>
      <c r="B148" s="671"/>
      <c r="C148" s="663"/>
      <c r="D148" s="674"/>
      <c r="E148" s="675" t="s">
        <v>793</v>
      </c>
      <c r="F148" s="663"/>
      <c r="G148" s="663"/>
      <c r="I148" s="675" t="s">
        <v>798</v>
      </c>
    </row>
    <row r="149" spans="1:11" s="673" customFormat="1">
      <c r="A149" s="670"/>
      <c r="B149" s="671"/>
      <c r="C149" s="663"/>
      <c r="D149" s="676"/>
      <c r="E149" s="677">
        <v>41761</v>
      </c>
      <c r="F149" s="678" t="s">
        <v>638</v>
      </c>
      <c r="G149" s="679"/>
      <c r="H149" s="680"/>
      <c r="I149" s="677">
        <v>41792</v>
      </c>
    </row>
    <row r="150" spans="1:11" s="673" customFormat="1">
      <c r="A150" s="681"/>
      <c r="B150" s="682"/>
      <c r="C150" s="682"/>
      <c r="D150" s="667"/>
      <c r="E150" s="683">
        <v>41773</v>
      </c>
      <c r="F150" s="684" t="s">
        <v>790</v>
      </c>
      <c r="G150" s="679"/>
      <c r="H150" s="680"/>
      <c r="I150" s="683">
        <v>41804</v>
      </c>
    </row>
    <row r="151" spans="1:11" s="673" customFormat="1">
      <c r="A151" s="685" t="s">
        <v>796</v>
      </c>
      <c r="B151" s="686"/>
      <c r="C151" s="687"/>
      <c r="D151" s="715">
        <v>0</v>
      </c>
      <c r="E151" s="683">
        <v>41804</v>
      </c>
      <c r="F151" s="688" t="s">
        <v>639</v>
      </c>
      <c r="G151" s="679"/>
      <c r="H151" s="680"/>
      <c r="I151" s="683">
        <v>41896</v>
      </c>
    </row>
    <row r="152" spans="1:11" s="673" customFormat="1">
      <c r="A152" s="689" t="s">
        <v>794</v>
      </c>
      <c r="B152" s="682"/>
      <c r="C152" s="690"/>
      <c r="D152" s="716"/>
      <c r="E152" s="691">
        <f>IF(E151="","",E151+D151*31)</f>
        <v>41804</v>
      </c>
      <c r="F152" s="692" t="s">
        <v>634</v>
      </c>
      <c r="G152" s="679"/>
      <c r="H152" s="680"/>
      <c r="I152" s="691">
        <f>IF(I151="","",I151+D151*31)</f>
        <v>41896</v>
      </c>
      <c r="J152" s="693"/>
    </row>
    <row r="153" spans="1:11" s="673" customFormat="1">
      <c r="A153" s="694" t="s">
        <v>795</v>
      </c>
      <c r="B153" s="695"/>
      <c r="C153" s="696"/>
      <c r="D153" s="717"/>
      <c r="E153" s="683">
        <f>IF(E152="","",E152+31)</f>
        <v>41835</v>
      </c>
      <c r="F153" s="688" t="s">
        <v>642</v>
      </c>
      <c r="G153" s="679"/>
      <c r="H153" s="680"/>
      <c r="I153" s="683">
        <f>IF(I152="","",I152+31)</f>
        <v>41927</v>
      </c>
      <c r="J153" s="667"/>
    </row>
    <row r="154" spans="1:11" s="673" customFormat="1">
      <c r="A154" s="229" t="s">
        <v>674</v>
      </c>
      <c r="B154" s="679"/>
      <c r="C154" s="680"/>
      <c r="D154" s="697">
        <v>0</v>
      </c>
      <c r="E154" s="683">
        <f>IF(E153="","",E153+D154*31)</f>
        <v>41835</v>
      </c>
      <c r="F154" s="688" t="s">
        <v>635</v>
      </c>
      <c r="G154" s="679"/>
      <c r="H154" s="698"/>
      <c r="I154" s="683">
        <f>IF(I153="","",I153+D154*31)</f>
        <v>41927</v>
      </c>
      <c r="J154" s="667"/>
    </row>
    <row r="155" spans="1:11" s="667" customFormat="1">
      <c r="A155" s="699" t="s">
        <v>797</v>
      </c>
      <c r="B155" s="700"/>
      <c r="C155" s="680"/>
      <c r="D155" s="697">
        <v>0</v>
      </c>
      <c r="E155" s="683">
        <f>IF(E154="","",E154+D155*31)</f>
        <v>41835</v>
      </c>
      <c r="F155" s="688" t="s">
        <v>636</v>
      </c>
      <c r="G155" s="679"/>
      <c r="H155" s="680"/>
      <c r="I155" s="683">
        <f>IF(I154="","",I154+D155*31)</f>
        <v>41927</v>
      </c>
    </row>
    <row r="156" spans="1:11" s="667" customFormat="1">
      <c r="A156" s="699" t="s">
        <v>675</v>
      </c>
      <c r="B156" s="700"/>
      <c r="C156" s="680"/>
      <c r="D156" s="697">
        <v>0</v>
      </c>
      <c r="E156" s="683">
        <f>IF(E155="","",E155+D156*31)</f>
        <v>41835</v>
      </c>
      <c r="F156" s="688" t="s">
        <v>637</v>
      </c>
      <c r="G156" s="679"/>
      <c r="H156" s="680"/>
      <c r="I156" s="683">
        <f>IF(I155="","",I155+D156*31)</f>
        <v>41927</v>
      </c>
    </row>
    <row r="157" spans="1:11" s="673" customFormat="1">
      <c r="A157" s="701"/>
      <c r="B157" s="682"/>
      <c r="C157" s="682"/>
      <c r="D157" s="682"/>
      <c r="E157" s="683">
        <f>IF(E156="","",E156+31)</f>
        <v>41866</v>
      </c>
      <c r="F157" s="688" t="s">
        <v>641</v>
      </c>
      <c r="G157" s="679"/>
      <c r="H157" s="680"/>
      <c r="I157" s="683">
        <f>IF(I156="","",I156+31)</f>
        <v>41958</v>
      </c>
    </row>
    <row r="158" spans="1:11" s="154" customFormat="1">
      <c r="A158" s="341"/>
      <c r="B158" s="120"/>
      <c r="C158" s="407"/>
      <c r="D158" s="406"/>
      <c r="E158" s="407"/>
      <c r="F158" s="120"/>
      <c r="G158" s="120"/>
      <c r="H158" s="120"/>
      <c r="I158" s="418"/>
      <c r="K158" s="347"/>
    </row>
    <row r="159" spans="1:11" s="154" customFormat="1">
      <c r="A159" s="405" t="s">
        <v>723</v>
      </c>
      <c r="B159" s="341"/>
      <c r="C159" s="341"/>
      <c r="D159" s="122"/>
      <c r="E159" s="351"/>
      <c r="F159" s="341"/>
      <c r="G159" s="341"/>
      <c r="H159" s="341"/>
      <c r="I159" s="416"/>
      <c r="K159" s="347"/>
    </row>
    <row r="160" spans="1:11">
      <c r="A160" s="405" t="s">
        <v>724</v>
      </c>
      <c r="B160" s="154"/>
      <c r="C160" s="341"/>
      <c r="D160" s="122"/>
      <c r="E160" s="351"/>
      <c r="F160" s="341"/>
      <c r="G160" s="341"/>
      <c r="H160" s="341"/>
      <c r="I160" s="416"/>
      <c r="K160"/>
    </row>
    <row r="161" spans="1:9">
      <c r="A161" s="349"/>
      <c r="B161" s="483"/>
      <c r="C161" s="51"/>
      <c r="D161" s="51"/>
      <c r="E161" s="349"/>
      <c r="F161" s="51"/>
      <c r="G161" s="51"/>
      <c r="H161" s="51"/>
      <c r="I161" s="416"/>
    </row>
  </sheetData>
  <customSheetViews>
    <customSheetView guid="{DC289960-5C22-11D6-B699-00010261CDBB}" showPageBreaks="1" zeroValues="0" showRuler="0" topLeftCell="A172">
      <selection activeCell="H105" sqref="H105"/>
      <rowBreaks count="4" manualBreakCount="4">
        <brk id="52" max="16383" man="1"/>
        <brk id="103" max="16383" man="1"/>
        <brk id="155" max="16383" man="1"/>
        <brk id="208" max="16383" man="1"/>
      </rowBreaks>
      <pageMargins left="0.5" right="0.5" top="0.5" bottom="0.75" header="0.5" footer="0.5"/>
      <pageSetup orientation="portrait" blackAndWhite="1" useFirstPageNumber="1" horizontalDpi="4294967292" r:id="rId1"/>
      <headerFooter alignWithMargins="0"/>
    </customSheetView>
  </customSheetViews>
  <mergeCells count="7">
    <mergeCell ref="D151:D153"/>
    <mergeCell ref="I49:I50"/>
    <mergeCell ref="D140:F140"/>
    <mergeCell ref="A2:H2"/>
    <mergeCell ref="A3:H3"/>
    <mergeCell ref="H49:H50"/>
    <mergeCell ref="H25:I25"/>
  </mergeCells>
  <phoneticPr fontId="18" type="noConversion"/>
  <dataValidations count="9">
    <dataValidation type="list" allowBlank="1" showInputMessage="1" showErrorMessage="1" sqref="D123:D124">
      <formula1>$A$1:$B$1</formula1>
    </dataValidation>
    <dataValidation allowBlank="1" showInputMessage="1" showErrorMessage="1" prompt="No CDBG applications will be accepted in the 2014 NOFA" sqref="E10"/>
    <dataValidation allowBlank="1" showInputMessage="1" showErrorMessage="1" prompt="No HOME applications will be accepted in the 2014 NOFA" sqref="E11"/>
    <dataValidation allowBlank="1" showInputMessage="1" showErrorMessage="1" prompt="Funding guideline is no more than $42,000 per DBH designated unit.  Waivers may be considered." sqref="E13"/>
    <dataValidation allowBlank="1" showInputMessage="1" showErrorMessage="1" prompt="Funding guideline is no more than $65,000 per HOPWA designated unit.  Waivers may be considered." sqref="E14"/>
    <dataValidation allowBlank="1" showInputMessage="1" showErrorMessage="1" prompt="For new construction only, at least 5% of the units must provide Permanent Supportive Housing" sqref="I100:I101"/>
    <dataValidation type="list" allowBlank="1" showInputMessage="1" showErrorMessage="1" sqref="D150">
      <formula1>$I$1:$J$1</formula1>
    </dataValidation>
    <dataValidation type="list" allowBlank="1" showInputMessage="1" showErrorMessage="1" sqref="D140:F140">
      <formula1>$C$1:$H$1</formula1>
    </dataValidation>
    <dataValidation allowBlank="1" showInputMessage="1" showErrorMessage="1" promptTitle="DO NOT CHANGE THIS CELL" prompt="Due date is fixed by the DHCD" sqref="I149:I150 E149:E150"/>
  </dataValidations>
  <printOptions horizontalCentered="1"/>
  <pageMargins left="0.28999999999999998" right="0.25" top="0.5" bottom="0.25" header="0.5" footer="0.39"/>
  <pageSetup scale="94" fitToHeight="0" orientation="portrait" useFirstPageNumber="1" horizontalDpi="4294967292" r:id="rId2"/>
  <headerFooter alignWithMargins="0">
    <oddFooter>&amp;L&amp;"Times New Roman,Italic"&amp;8DHCD Form 202 - PADD (rev. June 2014)&amp;C&amp;"Times New Roman,Italic"&amp;9&amp;P&amp;R&amp;"Times New Roman,Italic"&amp;8GENERAL AND PROJECT INFORMATION</oddFooter>
  </headerFooter>
  <rowBreaks count="2" manualBreakCount="2">
    <brk id="54" max="16383" man="1"/>
    <brk id="104"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218"/>
  <sheetViews>
    <sheetView topLeftCell="A2" zoomScaleNormal="100" zoomScaleSheetLayoutView="100" workbookViewId="0">
      <selection activeCell="A2" sqref="A2"/>
    </sheetView>
  </sheetViews>
  <sheetFormatPr defaultColWidth="11.83203125" defaultRowHeight="12.75"/>
  <cols>
    <col min="1" max="6" width="12.33203125" style="6" customWidth="1"/>
    <col min="7" max="7" width="13.83203125" style="6" customWidth="1"/>
    <col min="8" max="8" width="14.33203125" style="6" customWidth="1"/>
    <col min="9" max="9" width="12.33203125" style="6" customWidth="1"/>
    <col min="10" max="16384" width="11.83203125" style="6"/>
  </cols>
  <sheetData>
    <row r="1" spans="1:11" hidden="1">
      <c r="A1" s="6" t="s">
        <v>601</v>
      </c>
      <c r="B1" s="6" t="s">
        <v>602</v>
      </c>
      <c r="C1" t="s">
        <v>93</v>
      </c>
      <c r="D1" t="s">
        <v>94</v>
      </c>
      <c r="E1" t="s">
        <v>418</v>
      </c>
    </row>
    <row r="2" spans="1:11" ht="19.5" customHeight="1">
      <c r="A2" s="58" t="s">
        <v>386</v>
      </c>
      <c r="B2" s="59"/>
      <c r="C2" s="59"/>
      <c r="D2" s="59"/>
      <c r="E2" s="59"/>
      <c r="F2" s="59"/>
      <c r="G2" s="59"/>
      <c r="H2" s="59"/>
      <c r="I2" s="59"/>
    </row>
    <row r="3" spans="1:11" ht="17.25" customHeight="1"/>
    <row r="4" spans="1:11">
      <c r="A4" s="29" t="s">
        <v>385</v>
      </c>
      <c r="B4" s="30"/>
      <c r="C4" s="30"/>
      <c r="D4" s="352"/>
      <c r="E4" s="30"/>
      <c r="F4" s="30"/>
      <c r="G4" s="30"/>
      <c r="H4" s="30"/>
      <c r="I4" s="30"/>
    </row>
    <row r="5" spans="1:11">
      <c r="A5" s="8"/>
      <c r="I5" s="288" t="s">
        <v>812</v>
      </c>
      <c r="K5"/>
    </row>
    <row r="6" spans="1:11">
      <c r="A6" s="354" t="s">
        <v>162</v>
      </c>
      <c r="B6" s="8"/>
      <c r="C6" s="143"/>
      <c r="D6" s="10"/>
      <c r="E6" s="10"/>
      <c r="F6" s="10"/>
      <c r="G6" s="10"/>
      <c r="H6" s="644" t="s">
        <v>95</v>
      </c>
      <c r="I6" s="10"/>
      <c r="K6"/>
    </row>
    <row r="7" spans="1:11">
      <c r="A7" s="8" t="s">
        <v>125</v>
      </c>
      <c r="B7" s="8"/>
      <c r="C7" s="323"/>
      <c r="D7" s="10"/>
      <c r="E7" s="10"/>
      <c r="F7" s="10"/>
      <c r="G7" s="10"/>
      <c r="H7" s="15" t="s">
        <v>96</v>
      </c>
      <c r="I7" s="10"/>
    </row>
    <row r="8" spans="1:11">
      <c r="A8" s="8" t="s">
        <v>126</v>
      </c>
      <c r="B8" s="8"/>
      <c r="C8" s="143"/>
      <c r="D8" s="10"/>
      <c r="E8" s="10"/>
      <c r="F8" s="8" t="s">
        <v>127</v>
      </c>
      <c r="G8" s="13"/>
      <c r="H8" s="638" t="s">
        <v>691</v>
      </c>
      <c r="I8" s="10"/>
    </row>
    <row r="9" spans="1:11">
      <c r="A9" s="8" t="s">
        <v>129</v>
      </c>
      <c r="B9" s="8"/>
      <c r="C9" s="143"/>
      <c r="D9" s="10"/>
      <c r="E9" s="10"/>
      <c r="F9" s="8" t="s">
        <v>130</v>
      </c>
      <c r="G9" s="13"/>
      <c r="H9" s="312"/>
      <c r="I9" s="10"/>
    </row>
    <row r="10" spans="1:11">
      <c r="A10" s="8" t="s">
        <v>486</v>
      </c>
      <c r="B10" s="8"/>
      <c r="C10" s="143"/>
      <c r="D10" s="10"/>
      <c r="E10" s="10"/>
      <c r="F10" s="8" t="s">
        <v>346</v>
      </c>
      <c r="G10" s="314"/>
      <c r="H10" s="10"/>
      <c r="I10" s="10"/>
    </row>
    <row r="12" spans="1:11">
      <c r="A12" s="354" t="s">
        <v>163</v>
      </c>
      <c r="B12" s="8"/>
      <c r="C12" s="143"/>
      <c r="D12" s="10"/>
      <c r="E12" s="10"/>
      <c r="F12" s="10"/>
      <c r="G12" s="10"/>
      <c r="H12" s="644" t="s">
        <v>95</v>
      </c>
      <c r="I12" s="10"/>
    </row>
    <row r="13" spans="1:11">
      <c r="A13" s="8" t="s">
        <v>125</v>
      </c>
      <c r="B13" s="8"/>
      <c r="C13" s="323"/>
      <c r="D13" s="10"/>
      <c r="E13" s="10"/>
      <c r="F13" s="10"/>
      <c r="G13" s="10"/>
      <c r="H13" s="15" t="s">
        <v>96</v>
      </c>
      <c r="I13" s="10"/>
    </row>
    <row r="14" spans="1:11">
      <c r="A14" s="8" t="s">
        <v>126</v>
      </c>
      <c r="B14" s="8"/>
      <c r="C14" s="143"/>
      <c r="D14" s="10"/>
      <c r="E14" s="10"/>
      <c r="F14" s="8" t="s">
        <v>127</v>
      </c>
      <c r="G14" s="13"/>
      <c r="H14" s="638" t="s">
        <v>691</v>
      </c>
      <c r="I14" s="10"/>
    </row>
    <row r="15" spans="1:11">
      <c r="A15" s="8" t="s">
        <v>129</v>
      </c>
      <c r="B15" s="8"/>
      <c r="C15" s="143"/>
      <c r="D15" s="10"/>
      <c r="E15" s="10"/>
      <c r="F15" s="8" t="s">
        <v>130</v>
      </c>
      <c r="G15" s="13"/>
      <c r="H15" s="312"/>
      <c r="I15" s="10"/>
    </row>
    <row r="16" spans="1:11">
      <c r="A16" s="8" t="s">
        <v>486</v>
      </c>
      <c r="B16" s="8"/>
      <c r="C16" s="143"/>
      <c r="D16" s="10"/>
      <c r="E16" s="10"/>
      <c r="F16" s="8" t="s">
        <v>346</v>
      </c>
      <c r="G16" s="314"/>
      <c r="H16" s="10"/>
      <c r="I16" s="10"/>
    </row>
    <row r="18" spans="1:9">
      <c r="A18" s="21" t="s">
        <v>165</v>
      </c>
      <c r="B18" s="8"/>
      <c r="C18" s="143"/>
      <c r="D18" s="10"/>
      <c r="E18" s="10"/>
      <c r="F18" s="10"/>
      <c r="G18" s="10"/>
      <c r="H18" s="126"/>
      <c r="I18" s="10"/>
    </row>
    <row r="19" spans="1:9">
      <c r="A19" s="8" t="s">
        <v>125</v>
      </c>
      <c r="B19" s="8"/>
      <c r="C19" s="343"/>
      <c r="D19" s="10"/>
      <c r="E19" s="10"/>
      <c r="F19" s="10"/>
      <c r="G19" s="10"/>
      <c r="H19" s="15" t="s">
        <v>96</v>
      </c>
      <c r="I19" s="10"/>
    </row>
    <row r="20" spans="1:9">
      <c r="A20" s="8" t="s">
        <v>126</v>
      </c>
      <c r="B20" s="8"/>
      <c r="C20" s="143"/>
      <c r="D20" s="10"/>
      <c r="E20" s="10"/>
      <c r="F20" s="8" t="s">
        <v>127</v>
      </c>
      <c r="G20" s="13"/>
      <c r="H20" s="638" t="s">
        <v>691</v>
      </c>
      <c r="I20" s="10"/>
    </row>
    <row r="21" spans="1:9">
      <c r="A21" s="8" t="s">
        <v>129</v>
      </c>
      <c r="B21" s="8"/>
      <c r="C21" s="143"/>
      <c r="D21" s="10"/>
      <c r="E21" s="10"/>
      <c r="F21" s="8" t="s">
        <v>130</v>
      </c>
      <c r="G21" s="13"/>
      <c r="H21" s="313"/>
      <c r="I21" s="10"/>
    </row>
    <row r="22" spans="1:9">
      <c r="A22" s="8" t="s">
        <v>486</v>
      </c>
      <c r="B22" s="8"/>
      <c r="C22" s="10"/>
      <c r="D22" s="10"/>
      <c r="E22" s="10"/>
      <c r="F22" s="8" t="s">
        <v>346</v>
      </c>
      <c r="G22" s="314"/>
      <c r="H22" s="10"/>
      <c r="I22" s="10"/>
    </row>
    <row r="24" spans="1:9">
      <c r="A24" s="21" t="s">
        <v>166</v>
      </c>
      <c r="B24" s="8"/>
      <c r="C24" s="323"/>
      <c r="D24" s="324"/>
      <c r="E24" s="324"/>
      <c r="F24" s="324"/>
      <c r="G24" s="324"/>
      <c r="H24" s="126"/>
      <c r="I24" s="10"/>
    </row>
    <row r="25" spans="1:9">
      <c r="A25" s="8" t="s">
        <v>125</v>
      </c>
      <c r="B25" s="8"/>
      <c r="C25" s="323"/>
      <c r="D25" s="324"/>
      <c r="E25" s="324"/>
      <c r="F25" s="324"/>
      <c r="G25" s="324"/>
      <c r="H25" s="15" t="s">
        <v>96</v>
      </c>
      <c r="I25" s="10"/>
    </row>
    <row r="26" spans="1:9">
      <c r="A26" s="8" t="s">
        <v>126</v>
      </c>
      <c r="B26" s="8"/>
      <c r="C26" s="323"/>
      <c r="D26" s="324"/>
      <c r="E26" s="324"/>
      <c r="F26" s="325" t="s">
        <v>127</v>
      </c>
      <c r="G26" s="326"/>
      <c r="H26" s="638" t="s">
        <v>691</v>
      </c>
      <c r="I26" s="10"/>
    </row>
    <row r="27" spans="1:9">
      <c r="A27" s="8" t="s">
        <v>129</v>
      </c>
      <c r="B27" s="8"/>
      <c r="C27" s="323"/>
      <c r="D27" s="324"/>
      <c r="E27" s="324"/>
      <c r="F27" s="325" t="s">
        <v>130</v>
      </c>
      <c r="G27" s="326"/>
      <c r="H27" s="327"/>
      <c r="I27" s="10"/>
    </row>
    <row r="28" spans="1:9">
      <c r="A28" s="8" t="s">
        <v>486</v>
      </c>
      <c r="B28" s="8"/>
      <c r="C28" s="324"/>
      <c r="D28" s="324"/>
      <c r="E28" s="324"/>
      <c r="F28" s="325" t="s">
        <v>346</v>
      </c>
      <c r="G28" s="328"/>
      <c r="H28" s="324"/>
      <c r="I28" s="10"/>
    </row>
    <row r="29" spans="1:9">
      <c r="F29" s="8"/>
    </row>
    <row r="30" spans="1:9">
      <c r="A30" s="354" t="s">
        <v>167</v>
      </c>
      <c r="B30" s="8"/>
      <c r="C30" s="143"/>
      <c r="D30" s="10"/>
      <c r="E30" s="10"/>
      <c r="F30" s="10"/>
      <c r="G30" s="10"/>
      <c r="H30" s="126"/>
      <c r="I30" s="10"/>
    </row>
    <row r="31" spans="1:9">
      <c r="A31" s="8" t="s">
        <v>125</v>
      </c>
      <c r="B31" s="8"/>
      <c r="C31" s="143"/>
      <c r="D31" s="10"/>
      <c r="E31" s="10"/>
      <c r="F31" s="10"/>
      <c r="G31" s="10"/>
      <c r="H31" s="15" t="s">
        <v>96</v>
      </c>
      <c r="I31" s="10"/>
    </row>
    <row r="32" spans="1:9">
      <c r="A32" s="8" t="s">
        <v>126</v>
      </c>
      <c r="B32" s="8"/>
      <c r="C32" s="143"/>
      <c r="D32" s="10"/>
      <c r="E32" s="10"/>
      <c r="F32" s="325" t="s">
        <v>127</v>
      </c>
      <c r="G32" s="13"/>
      <c r="H32" s="638" t="s">
        <v>691</v>
      </c>
      <c r="I32" s="10"/>
    </row>
    <row r="33" spans="1:9">
      <c r="A33" s="8" t="s">
        <v>129</v>
      </c>
      <c r="B33" s="8"/>
      <c r="C33" s="143"/>
      <c r="D33" s="10"/>
      <c r="E33" s="10"/>
      <c r="F33" s="325" t="s">
        <v>130</v>
      </c>
      <c r="G33" s="13"/>
      <c r="H33" s="312"/>
      <c r="I33" s="10"/>
    </row>
    <row r="34" spans="1:9">
      <c r="A34" s="8" t="s">
        <v>486</v>
      </c>
      <c r="B34" s="8"/>
      <c r="C34" s="10"/>
      <c r="D34" s="10"/>
      <c r="E34" s="10"/>
      <c r="F34" s="325" t="s">
        <v>346</v>
      </c>
      <c r="G34" s="314"/>
      <c r="H34" s="10"/>
      <c r="I34" s="10"/>
    </row>
    <row r="35" spans="1:9">
      <c r="A35" s="358" t="s">
        <v>667</v>
      </c>
      <c r="B35" s="8"/>
      <c r="C35" s="51"/>
      <c r="D35" s="51"/>
      <c r="E35" s="51"/>
      <c r="F35" s="51"/>
      <c r="G35" s="51"/>
      <c r="H35" s="51"/>
      <c r="I35" s="51"/>
    </row>
    <row r="36" spans="1:9">
      <c r="F36" s="8"/>
    </row>
    <row r="37" spans="1:9">
      <c r="A37" s="21" t="s">
        <v>168</v>
      </c>
      <c r="B37" s="8"/>
      <c r="C37" s="143"/>
      <c r="D37" s="10"/>
      <c r="E37" s="10"/>
      <c r="F37" s="10"/>
      <c r="G37" s="10"/>
      <c r="H37" s="126"/>
      <c r="I37" s="10"/>
    </row>
    <row r="38" spans="1:9">
      <c r="A38" s="8" t="s">
        <v>125</v>
      </c>
      <c r="B38" s="8"/>
      <c r="C38" s="343"/>
      <c r="D38" s="10"/>
      <c r="E38" s="10"/>
      <c r="F38" s="10"/>
      <c r="G38" s="10"/>
      <c r="H38" s="15" t="s">
        <v>96</v>
      </c>
      <c r="I38" s="10"/>
    </row>
    <row r="39" spans="1:9">
      <c r="A39" s="8" t="s">
        <v>126</v>
      </c>
      <c r="B39" s="8"/>
      <c r="C39" s="143"/>
      <c r="D39" s="10"/>
      <c r="E39" s="10"/>
      <c r="F39" s="8" t="s">
        <v>127</v>
      </c>
      <c r="G39" s="13"/>
      <c r="H39" s="638" t="s">
        <v>691</v>
      </c>
      <c r="I39" s="10"/>
    </row>
    <row r="40" spans="1:9">
      <c r="A40" s="8" t="s">
        <v>129</v>
      </c>
      <c r="B40" s="8"/>
      <c r="C40" s="143"/>
      <c r="D40" s="10"/>
      <c r="E40" s="10"/>
      <c r="F40" s="8" t="s">
        <v>130</v>
      </c>
      <c r="G40" s="13"/>
      <c r="H40" s="312"/>
      <c r="I40" s="10"/>
    </row>
    <row r="41" spans="1:9">
      <c r="A41" s="8" t="s">
        <v>486</v>
      </c>
      <c r="B41" s="8"/>
      <c r="C41" s="10"/>
      <c r="D41" s="10"/>
      <c r="E41" s="10"/>
      <c r="F41" s="8" t="s">
        <v>346</v>
      </c>
      <c r="G41" s="314"/>
      <c r="H41" s="10"/>
      <c r="I41" s="10"/>
    </row>
    <row r="42" spans="1:9">
      <c r="F42" s="8"/>
    </row>
    <row r="43" spans="1:9">
      <c r="A43" s="354" t="s">
        <v>164</v>
      </c>
      <c r="B43" s="8"/>
      <c r="C43" s="10"/>
      <c r="D43" s="10"/>
      <c r="E43" s="10"/>
      <c r="F43" s="10"/>
      <c r="G43" s="10"/>
      <c r="H43" s="644" t="s">
        <v>95</v>
      </c>
      <c r="I43" s="10"/>
    </row>
    <row r="44" spans="1:9">
      <c r="A44" s="8" t="s">
        <v>125</v>
      </c>
      <c r="B44" s="8"/>
      <c r="C44" s="10"/>
      <c r="D44" s="10"/>
      <c r="E44" s="10"/>
      <c r="F44" s="10"/>
      <c r="G44" s="10"/>
      <c r="H44" s="15" t="s">
        <v>96</v>
      </c>
      <c r="I44" s="10"/>
    </row>
    <row r="45" spans="1:9">
      <c r="A45" s="8" t="s">
        <v>126</v>
      </c>
      <c r="B45" s="8"/>
      <c r="C45" s="10"/>
      <c r="D45" s="10"/>
      <c r="E45" s="10"/>
      <c r="F45" s="8" t="s">
        <v>127</v>
      </c>
      <c r="G45" s="13"/>
      <c r="H45" s="638" t="s">
        <v>691</v>
      </c>
      <c r="I45" s="10"/>
    </row>
    <row r="46" spans="1:9">
      <c r="A46" s="8" t="s">
        <v>129</v>
      </c>
      <c r="B46" s="8"/>
      <c r="C46" s="10"/>
      <c r="D46" s="10"/>
      <c r="E46" s="10"/>
      <c r="F46" s="8" t="s">
        <v>130</v>
      </c>
      <c r="G46" s="13"/>
      <c r="H46" s="14"/>
      <c r="I46" s="10"/>
    </row>
    <row r="47" spans="1:9">
      <c r="A47" s="8" t="s">
        <v>486</v>
      </c>
      <c r="B47" s="8"/>
      <c r="C47" s="10"/>
      <c r="D47" s="10"/>
      <c r="E47" s="10"/>
      <c r="F47" s="8" t="s">
        <v>346</v>
      </c>
      <c r="G47" s="10"/>
      <c r="H47" s="10"/>
      <c r="I47" s="10"/>
    </row>
    <row r="48" spans="1:9">
      <c r="A48" s="358" t="s">
        <v>667</v>
      </c>
      <c r="B48" s="8"/>
      <c r="C48" s="51"/>
      <c r="D48" s="51"/>
      <c r="E48" s="51"/>
      <c r="F48" s="51"/>
      <c r="G48" s="51"/>
      <c r="H48" s="51"/>
      <c r="I48" s="51"/>
    </row>
    <row r="50" spans="1:9">
      <c r="A50" s="735" t="s">
        <v>347</v>
      </c>
      <c r="B50" s="735"/>
      <c r="C50" s="143"/>
      <c r="D50" s="10"/>
      <c r="E50" s="10"/>
      <c r="F50" s="10"/>
      <c r="G50" s="10"/>
      <c r="H50" s="126"/>
      <c r="I50" s="10"/>
    </row>
    <row r="51" spans="1:9">
      <c r="A51" s="8" t="s">
        <v>125</v>
      </c>
      <c r="B51" s="8"/>
      <c r="C51" s="143"/>
      <c r="D51" s="10"/>
      <c r="E51" s="10"/>
      <c r="F51" s="10"/>
      <c r="G51" s="10"/>
      <c r="H51" s="15" t="s">
        <v>96</v>
      </c>
      <c r="I51" s="10"/>
    </row>
    <row r="52" spans="1:9">
      <c r="A52" s="8" t="s">
        <v>126</v>
      </c>
      <c r="B52" s="8"/>
      <c r="C52" s="143"/>
      <c r="D52" s="10"/>
      <c r="E52" s="10"/>
      <c r="F52" s="8" t="s">
        <v>127</v>
      </c>
      <c r="G52" s="13"/>
      <c r="H52" s="638" t="s">
        <v>691</v>
      </c>
      <c r="I52" s="10"/>
    </row>
    <row r="53" spans="1:9">
      <c r="A53" s="8" t="s">
        <v>129</v>
      </c>
      <c r="B53" s="8"/>
      <c r="C53" s="143"/>
      <c r="D53" s="10"/>
      <c r="E53" s="10"/>
      <c r="F53" s="8" t="s">
        <v>130</v>
      </c>
      <c r="G53" s="13"/>
      <c r="H53" s="313"/>
      <c r="I53" s="10"/>
    </row>
    <row r="54" spans="1:9">
      <c r="A54" s="8" t="s">
        <v>486</v>
      </c>
      <c r="B54" s="8"/>
      <c r="C54" s="10"/>
      <c r="D54" s="10"/>
      <c r="E54" s="10"/>
      <c r="F54" s="8" t="s">
        <v>346</v>
      </c>
      <c r="G54" s="314"/>
      <c r="H54" s="10"/>
      <c r="I54" s="10"/>
    </row>
    <row r="55" spans="1:9">
      <c r="A55" s="8" t="s">
        <v>667</v>
      </c>
      <c r="B55" s="8"/>
      <c r="C55" s="51"/>
      <c r="D55" s="51"/>
      <c r="E55" s="51"/>
      <c r="F55" s="51"/>
      <c r="G55" s="51"/>
      <c r="H55" s="51"/>
      <c r="I55" s="51"/>
    </row>
    <row r="56" spans="1:9">
      <c r="A56" s="8"/>
      <c r="B56" s="8"/>
      <c r="C56" s="28"/>
      <c r="D56" s="28"/>
      <c r="E56" s="28"/>
      <c r="F56" s="28"/>
      <c r="G56" s="28"/>
      <c r="H56" s="28"/>
      <c r="I56" s="28"/>
    </row>
    <row r="57" spans="1:9">
      <c r="A57" s="735" t="s">
        <v>676</v>
      </c>
      <c r="B57" s="735"/>
      <c r="C57" s="143"/>
      <c r="D57" s="10"/>
      <c r="E57" s="10"/>
      <c r="F57" s="10"/>
      <c r="G57" s="10"/>
      <c r="H57" s="126"/>
      <c r="I57" s="10"/>
    </row>
    <row r="58" spans="1:9">
      <c r="A58" s="8" t="s">
        <v>125</v>
      </c>
      <c r="B58" s="8"/>
      <c r="C58" s="143"/>
      <c r="D58" s="10"/>
      <c r="E58" s="10"/>
      <c r="F58" s="10"/>
      <c r="G58" s="10"/>
      <c r="H58" s="15" t="s">
        <v>96</v>
      </c>
      <c r="I58" s="10"/>
    </row>
    <row r="59" spans="1:9">
      <c r="A59" s="8" t="s">
        <v>126</v>
      </c>
      <c r="B59" s="8"/>
      <c r="C59" s="143"/>
      <c r="D59" s="10"/>
      <c r="E59" s="10"/>
      <c r="F59" s="8" t="s">
        <v>127</v>
      </c>
      <c r="G59" s="13"/>
      <c r="H59" s="638" t="s">
        <v>691</v>
      </c>
      <c r="I59" s="10"/>
    </row>
    <row r="60" spans="1:9">
      <c r="A60" s="8" t="s">
        <v>129</v>
      </c>
      <c r="B60" s="8"/>
      <c r="C60" s="143"/>
      <c r="D60" s="10"/>
      <c r="E60" s="10"/>
      <c r="F60" s="8" t="s">
        <v>130</v>
      </c>
      <c r="G60" s="13"/>
      <c r="H60" s="313"/>
      <c r="I60" s="10"/>
    </row>
    <row r="61" spans="1:9">
      <c r="A61" s="8" t="s">
        <v>486</v>
      </c>
      <c r="B61" s="8"/>
      <c r="C61" s="10"/>
      <c r="D61" s="10"/>
      <c r="E61" s="10"/>
      <c r="F61" s="8" t="s">
        <v>346</v>
      </c>
      <c r="G61" s="314"/>
      <c r="H61" s="10"/>
      <c r="I61" s="10"/>
    </row>
    <row r="62" spans="1:9">
      <c r="A62" s="8" t="s">
        <v>667</v>
      </c>
      <c r="B62" s="8"/>
      <c r="C62" s="51"/>
      <c r="D62" s="51"/>
      <c r="E62" s="51"/>
      <c r="F62" s="51"/>
      <c r="G62" s="51"/>
      <c r="H62" s="51"/>
      <c r="I62" s="51"/>
    </row>
    <row r="63" spans="1:9">
      <c r="A63" s="8"/>
      <c r="B63" s="8"/>
      <c r="C63" s="28"/>
      <c r="D63" s="28"/>
      <c r="E63" s="28"/>
      <c r="F63" s="28"/>
      <c r="G63" s="28"/>
      <c r="H63" s="28"/>
      <c r="I63" s="28"/>
    </row>
    <row r="64" spans="1:9">
      <c r="A64" s="29" t="s">
        <v>643</v>
      </c>
      <c r="B64" s="51"/>
      <c r="C64" s="484"/>
      <c r="D64" s="440" t="s">
        <v>679</v>
      </c>
      <c r="E64" s="28"/>
      <c r="F64" s="341"/>
      <c r="G64" s="28"/>
      <c r="H64" s="28"/>
      <c r="I64" s="393"/>
    </row>
    <row r="65" spans="1:9">
      <c r="A65" s="21"/>
      <c r="B65" s="8"/>
      <c r="C65" s="440"/>
      <c r="D65" s="440" t="s">
        <v>680</v>
      </c>
      <c r="E65" s="28"/>
      <c r="F65" s="341"/>
      <c r="G65" s="28"/>
      <c r="H65" s="28"/>
      <c r="I65" s="393"/>
    </row>
    <row r="66" spans="1:9">
      <c r="A66" s="8"/>
      <c r="B66" s="8"/>
      <c r="C66" s="28"/>
      <c r="D66" s="28"/>
      <c r="E66" s="28"/>
      <c r="F66" s="341"/>
      <c r="G66" s="28"/>
      <c r="H66" s="28"/>
      <c r="I66" s="28"/>
    </row>
    <row r="67" spans="1:9">
      <c r="A67" s="21" t="s">
        <v>524</v>
      </c>
      <c r="B67" s="8"/>
      <c r="C67" s="334"/>
      <c r="D67" s="329"/>
      <c r="E67" s="329"/>
      <c r="F67" s="329"/>
      <c r="G67" s="329"/>
      <c r="H67" s="329"/>
      <c r="I67" s="329"/>
    </row>
    <row r="68" spans="1:9">
      <c r="A68" s="8" t="s">
        <v>125</v>
      </c>
      <c r="B68" s="8"/>
      <c r="C68" s="323"/>
      <c r="D68" s="324"/>
      <c r="E68" s="324"/>
      <c r="F68" s="324"/>
      <c r="G68" s="324"/>
      <c r="H68" s="324"/>
      <c r="I68" s="324"/>
    </row>
    <row r="69" spans="1:9">
      <c r="A69" s="8" t="s">
        <v>126</v>
      </c>
      <c r="B69" s="8"/>
      <c r="C69" s="323"/>
      <c r="D69" s="324"/>
      <c r="E69" s="324"/>
      <c r="F69" s="325" t="s">
        <v>127</v>
      </c>
      <c r="G69" s="326"/>
      <c r="H69" s="327"/>
      <c r="I69" s="324"/>
    </row>
    <row r="70" spans="1:9">
      <c r="A70" s="8" t="s">
        <v>129</v>
      </c>
      <c r="B70" s="8"/>
      <c r="C70" s="323"/>
      <c r="D70" s="324"/>
      <c r="E70" s="324"/>
      <c r="F70" s="325" t="s">
        <v>130</v>
      </c>
      <c r="G70" s="326"/>
      <c r="H70" s="327"/>
      <c r="I70" s="324"/>
    </row>
    <row r="71" spans="1:9">
      <c r="A71" s="8" t="s">
        <v>486</v>
      </c>
      <c r="B71" s="8"/>
      <c r="C71" s="324"/>
      <c r="D71" s="324"/>
      <c r="E71" s="324"/>
      <c r="F71" s="325" t="s">
        <v>346</v>
      </c>
      <c r="G71" s="328"/>
      <c r="H71" s="324"/>
      <c r="I71" s="324"/>
    </row>
    <row r="72" spans="1:9">
      <c r="A72" s="8"/>
      <c r="B72" s="8"/>
      <c r="C72" s="28"/>
      <c r="D72" s="28"/>
      <c r="E72" s="28"/>
      <c r="F72" s="8"/>
      <c r="G72" s="28"/>
      <c r="H72" s="28"/>
      <c r="I72" s="28"/>
    </row>
    <row r="73" spans="1:9">
      <c r="A73" s="21" t="s">
        <v>524</v>
      </c>
      <c r="B73" s="8"/>
      <c r="C73" s="51"/>
      <c r="D73" s="51"/>
      <c r="E73" s="51"/>
      <c r="F73" s="51"/>
      <c r="G73" s="51"/>
      <c r="H73" s="51"/>
      <c r="I73" s="51"/>
    </row>
    <row r="74" spans="1:9">
      <c r="A74" s="8" t="s">
        <v>125</v>
      </c>
      <c r="B74" s="8"/>
      <c r="C74" s="10"/>
      <c r="D74" s="10"/>
      <c r="E74" s="10"/>
      <c r="F74" s="10"/>
      <c r="G74" s="10"/>
      <c r="H74" s="10"/>
      <c r="I74" s="10"/>
    </row>
    <row r="75" spans="1:9">
      <c r="A75" s="8" t="s">
        <v>126</v>
      </c>
      <c r="B75" s="8"/>
      <c r="C75" s="10"/>
      <c r="D75" s="10"/>
      <c r="E75" s="10"/>
      <c r="F75" s="8" t="s">
        <v>127</v>
      </c>
      <c r="G75" s="13" t="s">
        <v>128</v>
      </c>
      <c r="H75" s="14" t="s">
        <v>124</v>
      </c>
      <c r="I75" s="10"/>
    </row>
    <row r="76" spans="1:9">
      <c r="A76" s="8" t="s">
        <v>129</v>
      </c>
      <c r="B76" s="8"/>
      <c r="C76" s="10"/>
      <c r="D76" s="10"/>
      <c r="E76" s="10"/>
      <c r="F76" s="8" t="s">
        <v>130</v>
      </c>
      <c r="G76" s="13" t="s">
        <v>128</v>
      </c>
      <c r="H76" s="14" t="s">
        <v>124</v>
      </c>
      <c r="I76" s="10"/>
    </row>
    <row r="77" spans="1:9">
      <c r="A77" s="8" t="s">
        <v>486</v>
      </c>
      <c r="B77" s="8"/>
      <c r="C77" s="10"/>
      <c r="D77" s="10"/>
      <c r="E77" s="10"/>
      <c r="F77" s="8" t="s">
        <v>346</v>
      </c>
      <c r="G77" s="10"/>
      <c r="H77" s="10"/>
      <c r="I77" s="10"/>
    </row>
    <row r="78" spans="1:9">
      <c r="A78" s="8"/>
      <c r="B78" s="8"/>
      <c r="C78" s="28"/>
      <c r="D78" s="28"/>
      <c r="E78" s="28"/>
      <c r="F78" s="8"/>
      <c r="G78" s="28"/>
      <c r="H78" s="28"/>
      <c r="I78" s="28"/>
    </row>
    <row r="79" spans="1:9">
      <c r="A79" s="21" t="s">
        <v>524</v>
      </c>
      <c r="B79" s="8"/>
      <c r="C79" s="51"/>
      <c r="D79" s="51"/>
      <c r="E79" s="51"/>
      <c r="F79" s="51"/>
      <c r="G79" s="51"/>
      <c r="H79" s="51"/>
      <c r="I79" s="51"/>
    </row>
    <row r="80" spans="1:9">
      <c r="A80" s="8" t="s">
        <v>125</v>
      </c>
      <c r="B80" s="8"/>
      <c r="C80" s="10"/>
      <c r="D80" s="10"/>
      <c r="E80" s="10"/>
      <c r="F80" s="10"/>
      <c r="G80" s="10"/>
      <c r="H80" s="10"/>
      <c r="I80" s="10"/>
    </row>
    <row r="81" spans="1:9">
      <c r="A81" s="8" t="s">
        <v>126</v>
      </c>
      <c r="B81" s="8"/>
      <c r="C81" s="10"/>
      <c r="D81" s="10"/>
      <c r="E81" s="10"/>
      <c r="F81" s="8" t="s">
        <v>127</v>
      </c>
      <c r="G81" s="13" t="s">
        <v>128</v>
      </c>
      <c r="H81" s="14" t="s">
        <v>124</v>
      </c>
      <c r="I81" s="10"/>
    </row>
    <row r="82" spans="1:9">
      <c r="A82" s="8" t="s">
        <v>129</v>
      </c>
      <c r="B82" s="8"/>
      <c r="C82" s="10"/>
      <c r="D82" s="10"/>
      <c r="E82" s="10"/>
      <c r="F82" s="8" t="s">
        <v>130</v>
      </c>
      <c r="G82" s="13" t="s">
        <v>128</v>
      </c>
      <c r="H82" s="14" t="s">
        <v>124</v>
      </c>
      <c r="I82" s="10"/>
    </row>
    <row r="83" spans="1:9">
      <c r="A83" s="8" t="s">
        <v>486</v>
      </c>
      <c r="B83" s="8"/>
      <c r="C83" s="10"/>
      <c r="D83" s="10"/>
      <c r="E83" s="10"/>
      <c r="F83" s="8" t="s">
        <v>346</v>
      </c>
      <c r="G83" s="10"/>
      <c r="H83" s="10"/>
      <c r="I83" s="10"/>
    </row>
    <row r="84" spans="1:9">
      <c r="A84" s="8"/>
      <c r="B84" s="8"/>
      <c r="C84" s="28"/>
      <c r="D84" s="28"/>
      <c r="E84" s="28"/>
      <c r="F84" s="8"/>
      <c r="G84" s="28"/>
      <c r="H84" s="28"/>
      <c r="I84" s="28"/>
    </row>
    <row r="85" spans="1:9">
      <c r="A85" s="21" t="s">
        <v>522</v>
      </c>
      <c r="B85" s="8"/>
      <c r="C85" s="329"/>
      <c r="D85" s="329"/>
      <c r="E85" s="329"/>
      <c r="F85" s="329"/>
      <c r="G85" s="329"/>
      <c r="H85" s="329"/>
      <c r="I85" s="329"/>
    </row>
    <row r="86" spans="1:9">
      <c r="A86" s="8" t="s">
        <v>125</v>
      </c>
      <c r="B86" s="8"/>
      <c r="C86" s="324"/>
      <c r="D86" s="324"/>
      <c r="E86" s="324"/>
      <c r="F86" s="324"/>
      <c r="G86" s="324"/>
      <c r="H86" s="324"/>
      <c r="I86" s="324"/>
    </row>
    <row r="87" spans="1:9">
      <c r="A87" s="8" t="s">
        <v>126</v>
      </c>
      <c r="B87" s="8"/>
      <c r="C87" s="324"/>
      <c r="D87" s="324"/>
      <c r="E87" s="324"/>
      <c r="F87" s="325" t="s">
        <v>127</v>
      </c>
      <c r="G87" s="326"/>
      <c r="H87" s="330"/>
      <c r="I87" s="324"/>
    </row>
    <row r="88" spans="1:9">
      <c r="A88" s="8" t="s">
        <v>129</v>
      </c>
      <c r="B88" s="8"/>
      <c r="C88" s="324"/>
      <c r="D88" s="324"/>
      <c r="E88" s="324"/>
      <c r="F88" s="325" t="s">
        <v>130</v>
      </c>
      <c r="G88" s="326"/>
      <c r="H88" s="330"/>
      <c r="I88" s="324"/>
    </row>
    <row r="89" spans="1:9">
      <c r="A89" s="8" t="s">
        <v>486</v>
      </c>
      <c r="B89" s="8"/>
      <c r="C89" s="324"/>
      <c r="D89" s="324"/>
      <c r="E89" s="324"/>
      <c r="F89" s="325" t="s">
        <v>346</v>
      </c>
      <c r="G89" s="328"/>
      <c r="H89" s="324"/>
      <c r="I89" s="324"/>
    </row>
    <row r="90" spans="1:9">
      <c r="A90" s="8"/>
      <c r="B90" s="8"/>
      <c r="C90" s="331"/>
      <c r="D90" s="331"/>
      <c r="E90" s="331"/>
      <c r="F90" s="325"/>
      <c r="G90" s="331"/>
      <c r="H90" s="331"/>
      <c r="I90" s="331"/>
    </row>
    <row r="91" spans="1:9">
      <c r="A91" s="21" t="s">
        <v>523</v>
      </c>
      <c r="B91" s="8"/>
      <c r="C91" s="323"/>
      <c r="D91" s="324"/>
      <c r="E91" s="324"/>
      <c r="F91" s="324"/>
      <c r="G91" s="324"/>
      <c r="H91" s="324"/>
      <c r="I91" s="324"/>
    </row>
    <row r="92" spans="1:9">
      <c r="A92" s="8" t="s">
        <v>125</v>
      </c>
      <c r="B92" s="8"/>
      <c r="C92" s="332"/>
      <c r="D92" s="333"/>
      <c r="E92" s="333"/>
      <c r="F92" s="333"/>
      <c r="G92" s="333"/>
      <c r="H92" s="333"/>
      <c r="I92" s="333"/>
    </row>
    <row r="93" spans="1:9">
      <c r="A93" s="8" t="s">
        <v>126</v>
      </c>
      <c r="B93" s="8"/>
      <c r="C93" s="323"/>
      <c r="D93" s="324"/>
      <c r="E93" s="324"/>
      <c r="F93" s="325" t="s">
        <v>127</v>
      </c>
      <c r="G93" s="326"/>
      <c r="H93" s="327"/>
      <c r="I93" s="324"/>
    </row>
    <row r="94" spans="1:9">
      <c r="A94" s="8" t="s">
        <v>129</v>
      </c>
      <c r="B94" s="8"/>
      <c r="C94" s="323"/>
      <c r="D94" s="324"/>
      <c r="E94" s="324"/>
      <c r="F94" s="325" t="s">
        <v>130</v>
      </c>
      <c r="G94" s="326"/>
      <c r="H94" s="327"/>
      <c r="I94" s="324"/>
    </row>
    <row r="95" spans="1:9">
      <c r="A95" s="8" t="s">
        <v>486</v>
      </c>
      <c r="B95" s="8"/>
      <c r="C95" s="324"/>
      <c r="D95" s="324"/>
      <c r="E95" s="324"/>
      <c r="F95" s="325" t="s">
        <v>346</v>
      </c>
      <c r="G95" s="328"/>
      <c r="H95" s="324"/>
      <c r="I95" s="324"/>
    </row>
    <row r="96" spans="1:9">
      <c r="A96" s="8"/>
      <c r="B96" s="8"/>
      <c r="C96" s="331"/>
      <c r="D96" s="331"/>
      <c r="E96" s="331"/>
      <c r="F96" s="325"/>
      <c r="G96" s="331"/>
      <c r="H96" s="331"/>
      <c r="I96" s="331"/>
    </row>
    <row r="97" spans="1:9">
      <c r="A97" s="21" t="s">
        <v>668</v>
      </c>
      <c r="B97" s="8"/>
      <c r="C97" s="323"/>
      <c r="D97" s="324"/>
      <c r="E97" s="324"/>
      <c r="F97" s="324"/>
      <c r="G97" s="324"/>
      <c r="H97" s="324"/>
      <c r="I97" s="324"/>
    </row>
    <row r="98" spans="1:9">
      <c r="A98" s="8" t="s">
        <v>125</v>
      </c>
      <c r="B98" s="8"/>
      <c r="C98" s="332"/>
      <c r="D98" s="333"/>
      <c r="E98" s="333"/>
      <c r="F98" s="333"/>
      <c r="G98" s="333"/>
      <c r="H98" s="333"/>
      <c r="I98" s="333"/>
    </row>
    <row r="99" spans="1:9">
      <c r="A99" s="8" t="s">
        <v>126</v>
      </c>
      <c r="B99" s="8"/>
      <c r="C99" s="323"/>
      <c r="D99" s="324"/>
      <c r="E99" s="324"/>
      <c r="F99" s="325" t="s">
        <v>127</v>
      </c>
      <c r="G99" s="326"/>
      <c r="H99" s="327"/>
      <c r="I99" s="324"/>
    </row>
    <row r="100" spans="1:9">
      <c r="A100" s="8" t="s">
        <v>129</v>
      </c>
      <c r="B100" s="8"/>
      <c r="C100" s="323"/>
      <c r="D100" s="324"/>
      <c r="E100" s="324"/>
      <c r="F100" s="325" t="s">
        <v>130</v>
      </c>
      <c r="G100" s="326"/>
      <c r="H100" s="327"/>
      <c r="I100" s="324"/>
    </row>
    <row r="101" spans="1:9">
      <c r="A101" s="8" t="s">
        <v>486</v>
      </c>
      <c r="B101" s="8"/>
      <c r="C101" s="324"/>
      <c r="D101" s="324"/>
      <c r="E101" s="324"/>
      <c r="F101" s="325" t="s">
        <v>346</v>
      </c>
      <c r="G101" s="328"/>
      <c r="H101" s="324"/>
      <c r="I101" s="324"/>
    </row>
    <row r="102" spans="1:9">
      <c r="A102" s="8"/>
      <c r="B102" s="8"/>
      <c r="C102" s="28"/>
      <c r="D102" s="28"/>
      <c r="E102" s="28"/>
      <c r="F102" s="8"/>
      <c r="G102" s="28"/>
      <c r="H102" s="28"/>
      <c r="I102" s="28"/>
    </row>
    <row r="103" spans="1:9">
      <c r="A103" s="21" t="s">
        <v>668</v>
      </c>
      <c r="B103" s="8"/>
      <c r="C103" s="323"/>
      <c r="D103" s="324"/>
      <c r="E103" s="324"/>
      <c r="F103" s="324"/>
      <c r="G103" s="324"/>
      <c r="H103" s="324"/>
      <c r="I103" s="324"/>
    </row>
    <row r="104" spans="1:9">
      <c r="A104" s="8" t="s">
        <v>125</v>
      </c>
      <c r="B104" s="8"/>
      <c r="C104" s="332"/>
      <c r="D104" s="333"/>
      <c r="E104" s="333"/>
      <c r="F104" s="333"/>
      <c r="G104" s="333"/>
      <c r="H104" s="333"/>
      <c r="I104" s="333"/>
    </row>
    <row r="105" spans="1:9">
      <c r="A105" s="8" t="s">
        <v>126</v>
      </c>
      <c r="B105" s="8"/>
      <c r="C105" s="323"/>
      <c r="D105" s="324"/>
      <c r="E105" s="324"/>
      <c r="F105" s="325" t="s">
        <v>127</v>
      </c>
      <c r="G105" s="326"/>
      <c r="H105" s="327"/>
      <c r="I105" s="324"/>
    </row>
    <row r="106" spans="1:9">
      <c r="A106" s="8" t="s">
        <v>129</v>
      </c>
      <c r="B106" s="8"/>
      <c r="C106" s="323"/>
      <c r="D106" s="324"/>
      <c r="E106" s="324"/>
      <c r="F106" s="325" t="s">
        <v>130</v>
      </c>
      <c r="G106" s="326"/>
      <c r="H106" s="327"/>
      <c r="I106" s="324"/>
    </row>
    <row r="107" spans="1:9">
      <c r="A107" s="8" t="s">
        <v>486</v>
      </c>
      <c r="B107" s="8"/>
      <c r="C107" s="324"/>
      <c r="D107" s="324"/>
      <c r="E107" s="324"/>
      <c r="F107" s="325" t="s">
        <v>346</v>
      </c>
      <c r="G107" s="328"/>
      <c r="H107" s="324"/>
      <c r="I107" s="324"/>
    </row>
    <row r="108" spans="1:9">
      <c r="A108" s="8"/>
      <c r="B108" s="8"/>
      <c r="C108" s="28"/>
      <c r="D108" s="28"/>
      <c r="E108" s="28"/>
      <c r="F108" s="8"/>
      <c r="G108" s="28"/>
      <c r="H108" s="28"/>
      <c r="I108" s="28"/>
    </row>
    <row r="109" spans="1:9">
      <c r="A109" s="21" t="s">
        <v>668</v>
      </c>
      <c r="B109" s="8"/>
      <c r="C109" s="323"/>
      <c r="D109" s="324"/>
      <c r="E109" s="324"/>
      <c r="F109" s="324"/>
      <c r="G109" s="324"/>
      <c r="H109" s="324"/>
      <c r="I109" s="324"/>
    </row>
    <row r="110" spans="1:9">
      <c r="A110" s="8" t="s">
        <v>125</v>
      </c>
      <c r="B110" s="8"/>
      <c r="C110" s="332"/>
      <c r="D110" s="333"/>
      <c r="E110" s="333"/>
      <c r="F110" s="333"/>
      <c r="G110" s="333"/>
      <c r="H110" s="333"/>
      <c r="I110" s="333"/>
    </row>
    <row r="111" spans="1:9">
      <c r="A111" s="8" t="s">
        <v>126</v>
      </c>
      <c r="B111" s="8"/>
      <c r="C111" s="323"/>
      <c r="D111" s="324"/>
      <c r="E111" s="324"/>
      <c r="F111" s="325" t="s">
        <v>127</v>
      </c>
      <c r="G111" s="326"/>
      <c r="H111" s="327"/>
      <c r="I111" s="324"/>
    </row>
    <row r="112" spans="1:9">
      <c r="A112" s="8" t="s">
        <v>129</v>
      </c>
      <c r="B112" s="8"/>
      <c r="C112" s="323"/>
      <c r="D112" s="324"/>
      <c r="E112" s="324"/>
      <c r="F112" s="325" t="s">
        <v>130</v>
      </c>
      <c r="G112" s="326"/>
      <c r="H112" s="327"/>
      <c r="I112" s="324"/>
    </row>
    <row r="113" spans="1:9">
      <c r="A113" s="8" t="s">
        <v>486</v>
      </c>
      <c r="B113" s="8"/>
      <c r="C113" s="324"/>
      <c r="D113" s="324"/>
      <c r="E113" s="324"/>
      <c r="F113" s="325" t="s">
        <v>346</v>
      </c>
      <c r="G113" s="328"/>
      <c r="H113" s="324"/>
      <c r="I113" s="324"/>
    </row>
    <row r="114" spans="1:9">
      <c r="A114" s="8"/>
      <c r="B114" s="8"/>
      <c r="C114" s="28"/>
      <c r="D114" s="28"/>
      <c r="E114" s="28"/>
      <c r="F114" s="8"/>
      <c r="G114" s="28"/>
      <c r="H114" s="28"/>
      <c r="I114" s="28"/>
    </row>
    <row r="115" spans="1:9">
      <c r="A115" s="8"/>
      <c r="B115" s="8"/>
      <c r="C115" s="28"/>
      <c r="D115" s="28"/>
      <c r="E115" s="28"/>
      <c r="F115" s="8"/>
      <c r="G115" s="28"/>
      <c r="H115" s="28"/>
      <c r="I115" s="28"/>
    </row>
    <row r="116" spans="1:9">
      <c r="A116" s="29" t="s">
        <v>387</v>
      </c>
      <c r="B116" s="30"/>
      <c r="C116" s="30"/>
      <c r="D116" s="485" t="s">
        <v>681</v>
      </c>
      <c r="E116" s="55"/>
      <c r="F116" s="55"/>
      <c r="G116" s="55"/>
      <c r="H116" s="55"/>
      <c r="I116" s="55"/>
    </row>
    <row r="117" spans="1:9">
      <c r="A117" s="104"/>
      <c r="B117" s="55"/>
      <c r="C117" s="55"/>
      <c r="D117" s="485" t="s">
        <v>682</v>
      </c>
      <c r="E117" s="55"/>
      <c r="F117" s="55"/>
      <c r="G117" s="55"/>
      <c r="H117" s="55"/>
      <c r="I117" s="55"/>
    </row>
    <row r="118" spans="1:9">
      <c r="A118" s="8"/>
    </row>
    <row r="119" spans="1:9" ht="25.5" customHeight="1">
      <c r="A119" s="737" t="s">
        <v>644</v>
      </c>
      <c r="B119" s="737"/>
      <c r="C119" s="737"/>
      <c r="D119" s="737"/>
      <c r="E119" s="737"/>
      <c r="F119" s="737"/>
      <c r="G119" s="737"/>
      <c r="H119" s="269"/>
      <c r="I119" s="26" t="s">
        <v>713</v>
      </c>
    </row>
    <row r="120" spans="1:9">
      <c r="A120" s="143"/>
      <c r="B120" s="10"/>
      <c r="C120" s="10"/>
      <c r="D120" s="10"/>
      <c r="E120" s="10"/>
      <c r="F120" s="10"/>
      <c r="G120" s="10"/>
      <c r="H120" s="10"/>
      <c r="I120" s="10"/>
    </row>
    <row r="121" spans="1:9">
      <c r="A121" s="393"/>
      <c r="B121" s="28"/>
      <c r="C121" s="28"/>
      <c r="D121" s="28"/>
      <c r="E121" s="28"/>
      <c r="F121" s="28"/>
      <c r="G121" s="28"/>
      <c r="H121" s="28"/>
      <c r="I121" s="28"/>
    </row>
    <row r="122" spans="1:9">
      <c r="A122" s="365"/>
      <c r="B122" s="100"/>
      <c r="C122" s="100"/>
      <c r="D122" s="100"/>
      <c r="E122" s="100"/>
      <c r="F122" s="100"/>
      <c r="G122" s="100"/>
      <c r="H122" s="100"/>
      <c r="I122" s="100"/>
    </row>
    <row r="124" spans="1:9" ht="36.75" customHeight="1">
      <c r="A124" s="727" t="s">
        <v>645</v>
      </c>
      <c r="B124" s="738"/>
      <c r="C124" s="738"/>
      <c r="D124" s="738"/>
      <c r="E124" s="738"/>
      <c r="F124" s="738"/>
      <c r="G124" s="738"/>
      <c r="H124" s="738"/>
      <c r="I124" s="26" t="s">
        <v>713</v>
      </c>
    </row>
    <row r="125" spans="1:9" ht="13.9" customHeight="1">
      <c r="A125" s="143"/>
      <c r="B125" s="10"/>
      <c r="C125" s="10"/>
      <c r="D125" s="10"/>
      <c r="E125" s="10"/>
      <c r="F125" s="10"/>
      <c r="G125" s="10"/>
      <c r="H125" s="10"/>
      <c r="I125" s="10"/>
    </row>
    <row r="126" spans="1:9" ht="13.9" customHeight="1">
      <c r="A126" s="122"/>
      <c r="B126" s="28"/>
      <c r="C126" s="28"/>
      <c r="D126" s="28"/>
      <c r="E126" s="28"/>
      <c r="F126" s="28"/>
      <c r="G126" s="28"/>
      <c r="H126" s="28"/>
      <c r="I126" s="28"/>
    </row>
    <row r="127" spans="1:9">
      <c r="A127" s="441"/>
      <c r="B127" s="441"/>
      <c r="C127" s="441"/>
      <c r="D127" s="441"/>
      <c r="E127" s="441"/>
      <c r="F127" s="441"/>
      <c r="G127" s="441"/>
      <c r="H127" s="47"/>
      <c r="I127" s="100"/>
    </row>
    <row r="128" spans="1:9" ht="62.25" customHeight="1">
      <c r="A128" s="725" t="s">
        <v>552</v>
      </c>
      <c r="B128" s="736"/>
      <c r="C128" s="736"/>
      <c r="D128" s="736"/>
      <c r="E128" s="736"/>
      <c r="F128" s="736"/>
      <c r="G128" s="736"/>
      <c r="H128" s="736"/>
      <c r="I128" s="26" t="s">
        <v>713</v>
      </c>
    </row>
    <row r="129" spans="1:9">
      <c r="A129" s="51"/>
      <c r="B129" s="51"/>
      <c r="C129" s="51"/>
      <c r="D129" s="51"/>
      <c r="E129" s="51"/>
      <c r="F129" s="51"/>
      <c r="G129" s="51"/>
      <c r="H129" s="51"/>
      <c r="I129" s="51"/>
    </row>
    <row r="130" spans="1:9">
      <c r="A130" s="100"/>
      <c r="B130" s="100"/>
      <c r="C130" s="100"/>
      <c r="D130" s="100"/>
      <c r="E130" s="100"/>
      <c r="F130" s="100"/>
      <c r="G130" s="100"/>
      <c r="H130" s="100"/>
      <c r="I130" s="100"/>
    </row>
    <row r="131" spans="1:9">
      <c r="A131" s="55"/>
      <c r="B131" s="55"/>
      <c r="C131" s="55"/>
      <c r="D131" s="55"/>
      <c r="E131" s="55"/>
      <c r="F131" s="55"/>
      <c r="G131" s="55"/>
      <c r="H131" s="55"/>
      <c r="I131" s="55"/>
    </row>
    <row r="132" spans="1:9" ht="39" customHeight="1">
      <c r="A132" s="725" t="s">
        <v>527</v>
      </c>
      <c r="B132" s="734"/>
      <c r="C132" s="734"/>
      <c r="D132" s="734"/>
      <c r="E132" s="734"/>
      <c r="F132" s="734"/>
      <c r="G132" s="734"/>
      <c r="H132" s="725"/>
      <c r="I132" s="26" t="s">
        <v>713</v>
      </c>
    </row>
    <row r="133" spans="1:9">
      <c r="A133" s="143"/>
      <c r="B133" s="10"/>
      <c r="C133" s="10"/>
      <c r="D133" s="10"/>
      <c r="E133" s="10"/>
      <c r="F133" s="10"/>
      <c r="G133" s="10"/>
      <c r="H133" s="10"/>
      <c r="I133" s="10"/>
    </row>
    <row r="134" spans="1:9">
      <c r="A134" s="143"/>
      <c r="B134" s="10"/>
      <c r="C134" s="10"/>
      <c r="D134" s="10"/>
      <c r="E134" s="10"/>
      <c r="F134" s="10"/>
      <c r="G134" s="10"/>
      <c r="H134" s="10"/>
      <c r="I134" s="10"/>
    </row>
    <row r="135" spans="1:9">
      <c r="A135" s="240"/>
      <c r="B135" s="16"/>
      <c r="C135" s="16"/>
      <c r="D135" s="16"/>
      <c r="E135" s="16"/>
      <c r="F135" s="16"/>
      <c r="G135" s="16"/>
      <c r="H135" s="16"/>
      <c r="I135" s="16"/>
    </row>
    <row r="136" spans="1:9">
      <c r="A136" s="55"/>
      <c r="B136" s="55"/>
      <c r="C136" s="55"/>
      <c r="D136" s="55"/>
      <c r="E136" s="55"/>
      <c r="F136" s="55"/>
      <c r="G136" s="55"/>
      <c r="H136" s="55"/>
      <c r="I136" s="55"/>
    </row>
    <row r="137" spans="1:9" ht="37.5" customHeight="1">
      <c r="A137" s="725" t="s">
        <v>528</v>
      </c>
      <c r="B137" s="734"/>
      <c r="C137" s="734"/>
      <c r="D137" s="734"/>
      <c r="E137" s="734"/>
      <c r="F137" s="734"/>
      <c r="G137" s="734"/>
      <c r="H137" s="725"/>
      <c r="I137" s="26" t="s">
        <v>713</v>
      </c>
    </row>
    <row r="138" spans="1:9">
      <c r="A138" s="10"/>
      <c r="B138" s="10"/>
      <c r="C138" s="10"/>
      <c r="D138" s="10"/>
      <c r="E138" s="10"/>
      <c r="F138" s="10"/>
      <c r="G138" s="10"/>
      <c r="H138" s="10"/>
      <c r="I138" s="10"/>
    </row>
    <row r="139" spans="1:9">
      <c r="A139" s="10"/>
      <c r="B139" s="10"/>
      <c r="C139" s="10"/>
      <c r="D139" s="10"/>
      <c r="E139" s="10"/>
      <c r="F139" s="10"/>
      <c r="G139" s="10"/>
      <c r="H139" s="10"/>
      <c r="I139" s="10"/>
    </row>
    <row r="140" spans="1:9">
      <c r="A140" s="10"/>
      <c r="B140" s="10"/>
      <c r="C140" s="10"/>
      <c r="D140" s="10"/>
      <c r="E140" s="10"/>
      <c r="F140" s="10"/>
      <c r="G140" s="10"/>
      <c r="H140" s="10"/>
      <c r="I140" s="10"/>
    </row>
    <row r="141" spans="1:9">
      <c r="A141" s="28"/>
      <c r="B141" s="28"/>
      <c r="C141" s="28"/>
      <c r="D141" s="28"/>
      <c r="E141" s="28"/>
      <c r="F141" s="28"/>
      <c r="G141" s="28"/>
      <c r="H141" s="28"/>
      <c r="I141" s="28"/>
    </row>
    <row r="142" spans="1:9">
      <c r="A142" s="120" t="s">
        <v>669</v>
      </c>
      <c r="B142" s="350"/>
      <c r="C142" s="350"/>
      <c r="D142" s="350"/>
      <c r="E142" s="350"/>
      <c r="F142" s="350"/>
      <c r="G142" s="350"/>
      <c r="H142" s="405"/>
      <c r="I142" s="350"/>
    </row>
    <row r="143" spans="1:9">
      <c r="A143" s="4"/>
      <c r="B143" s="356"/>
      <c r="C143" s="356"/>
      <c r="D143" s="356"/>
      <c r="E143" s="356"/>
      <c r="F143" s="356"/>
      <c r="G143" s="356"/>
      <c r="H143" s="356"/>
      <c r="I143" s="356"/>
    </row>
    <row r="144" spans="1:9" ht="38.25" customHeight="1">
      <c r="A144" s="120"/>
      <c r="B144" s="120"/>
      <c r="C144" s="419"/>
      <c r="D144" s="728" t="s">
        <v>0</v>
      </c>
      <c r="E144" s="729"/>
      <c r="F144" s="730"/>
      <c r="G144" s="728" t="s">
        <v>1</v>
      </c>
      <c r="H144" s="729"/>
      <c r="I144" s="730"/>
    </row>
    <row r="145" spans="1:9" ht="12.75" customHeight="1">
      <c r="A145" s="420" t="s">
        <v>618</v>
      </c>
      <c r="B145" s="421"/>
      <c r="C145" s="422"/>
      <c r="D145" s="731"/>
      <c r="E145" s="732"/>
      <c r="F145" s="733"/>
      <c r="G145" s="731"/>
      <c r="H145" s="732"/>
      <c r="I145" s="733"/>
    </row>
    <row r="146" spans="1:9">
      <c r="A146" s="423" t="s">
        <v>617</v>
      </c>
      <c r="B146" s="391"/>
      <c r="C146" s="422"/>
      <c r="D146" s="731"/>
      <c r="E146" s="732"/>
      <c r="F146" s="733"/>
      <c r="G146" s="731"/>
      <c r="H146" s="732"/>
      <c r="I146" s="733"/>
    </row>
    <row r="147" spans="1:9">
      <c r="A147" s="423" t="s">
        <v>613</v>
      </c>
      <c r="B147" s="391"/>
      <c r="C147" s="422"/>
      <c r="D147" s="731"/>
      <c r="E147" s="732"/>
      <c r="F147" s="733"/>
      <c r="G147" s="731"/>
      <c r="H147" s="732"/>
      <c r="I147" s="733"/>
    </row>
    <row r="148" spans="1:9">
      <c r="A148" s="423" t="s">
        <v>614</v>
      </c>
      <c r="B148" s="391"/>
      <c r="C148" s="422"/>
      <c r="D148" s="731"/>
      <c r="E148" s="732"/>
      <c r="F148" s="733"/>
      <c r="G148" s="731"/>
      <c r="H148" s="732"/>
      <c r="I148" s="733"/>
    </row>
    <row r="149" spans="1:9">
      <c r="A149" s="423" t="s">
        <v>615</v>
      </c>
      <c r="B149" s="391"/>
      <c r="C149" s="422"/>
      <c r="D149" s="731"/>
      <c r="E149" s="732"/>
      <c r="F149" s="733"/>
      <c r="G149" s="731"/>
      <c r="H149" s="732"/>
      <c r="I149" s="733"/>
    </row>
    <row r="150" spans="1:9">
      <c r="A150" s="423" t="s">
        <v>616</v>
      </c>
      <c r="B150" s="391"/>
      <c r="C150" s="422"/>
      <c r="D150" s="731"/>
      <c r="E150" s="732"/>
      <c r="F150" s="733"/>
      <c r="G150" s="731"/>
      <c r="H150" s="732"/>
      <c r="I150" s="733"/>
    </row>
    <row r="151" spans="1:9">
      <c r="A151" s="28"/>
      <c r="B151" s="28"/>
      <c r="C151" s="28"/>
      <c r="D151" s="28"/>
      <c r="E151" s="28"/>
      <c r="F151" s="28"/>
      <c r="G151" s="28"/>
      <c r="H151" s="28"/>
      <c r="I151" s="28"/>
    </row>
    <row r="152" spans="1:9">
      <c r="A152" s="22"/>
      <c r="B152" s="28"/>
      <c r="C152" s="28"/>
      <c r="D152" s="28"/>
      <c r="E152" s="28"/>
      <c r="F152" s="28"/>
      <c r="G152" s="28"/>
      <c r="H152" s="28"/>
      <c r="I152" s="28"/>
    </row>
    <row r="154" spans="1:9" s="49" customFormat="1">
      <c r="A154" s="50" t="s">
        <v>553</v>
      </c>
      <c r="B154" s="50"/>
      <c r="C154" s="50"/>
      <c r="D154" s="50"/>
      <c r="E154" s="50"/>
      <c r="F154" s="50"/>
      <c r="G154" s="50"/>
      <c r="H154" s="50"/>
      <c r="I154" s="50"/>
    </row>
    <row r="155" spans="1:9">
      <c r="A155" s="8"/>
    </row>
    <row r="156" spans="1:9" ht="25.5" customHeight="1">
      <c r="A156" s="725" t="s">
        <v>559</v>
      </c>
      <c r="B156" s="734"/>
      <c r="C156" s="734"/>
      <c r="D156" s="734"/>
      <c r="E156" s="734"/>
      <c r="F156" s="734"/>
      <c r="G156" s="734"/>
      <c r="H156" s="725"/>
      <c r="I156" s="26" t="s">
        <v>713</v>
      </c>
    </row>
    <row r="157" spans="1:9">
      <c r="A157" s="27" t="s">
        <v>362</v>
      </c>
      <c r="B157" s="8" t="s">
        <v>169</v>
      </c>
      <c r="C157" s="8"/>
      <c r="D157" s="8"/>
      <c r="E157" s="27" t="s">
        <v>362</v>
      </c>
      <c r="F157" s="1" t="s">
        <v>172</v>
      </c>
      <c r="G157" s="8"/>
      <c r="H157" s="8"/>
    </row>
    <row r="158" spans="1:9">
      <c r="A158" s="27" t="s">
        <v>362</v>
      </c>
      <c r="B158" s="8" t="s">
        <v>170</v>
      </c>
      <c r="C158" s="8"/>
      <c r="D158" s="8"/>
      <c r="E158" s="27" t="s">
        <v>362</v>
      </c>
      <c r="F158" s="8" t="s">
        <v>173</v>
      </c>
      <c r="G158" s="8"/>
      <c r="H158" s="8"/>
    </row>
    <row r="159" spans="1:9">
      <c r="A159" s="27" t="s">
        <v>362</v>
      </c>
      <c r="B159" s="8" t="s">
        <v>171</v>
      </c>
      <c r="C159" s="8"/>
      <c r="D159" s="8"/>
      <c r="E159" s="27" t="s">
        <v>362</v>
      </c>
      <c r="F159" s="8" t="s">
        <v>120</v>
      </c>
      <c r="G159" s="10"/>
      <c r="H159" s="10"/>
    </row>
    <row r="160" spans="1:9">
      <c r="E160" s="8"/>
      <c r="F160"/>
    </row>
    <row r="161" spans="1:9">
      <c r="A161" t="s">
        <v>554</v>
      </c>
      <c r="F161" s="49"/>
      <c r="H161"/>
      <c r="I161" s="26" t="s">
        <v>713</v>
      </c>
    </row>
    <row r="162" spans="1:9">
      <c r="A162"/>
      <c r="I162" s="26"/>
    </row>
    <row r="163" spans="1:9" s="154" customFormat="1">
      <c r="A163" s="342" t="s">
        <v>390</v>
      </c>
      <c r="B163" s="424"/>
      <c r="C163" s="424"/>
      <c r="D163" s="487"/>
      <c r="E163" s="485" t="s">
        <v>684</v>
      </c>
      <c r="F163" s="426"/>
      <c r="G163" s="426"/>
      <c r="H163" s="426"/>
      <c r="I163" s="426"/>
    </row>
    <row r="164" spans="1:9" s="154" customFormat="1">
      <c r="A164" s="486"/>
      <c r="B164" s="426"/>
      <c r="C164" s="426"/>
      <c r="D164" s="22"/>
      <c r="E164" s="22" t="s">
        <v>683</v>
      </c>
      <c r="F164" s="426"/>
      <c r="G164" s="426"/>
      <c r="H164" s="426"/>
      <c r="I164" s="426"/>
    </row>
    <row r="165" spans="1:9" s="154" customFormat="1">
      <c r="A165" s="303"/>
    </row>
    <row r="166" spans="1:9" s="154" customFormat="1">
      <c r="A166" s="727" t="s">
        <v>579</v>
      </c>
      <c r="B166" s="726"/>
      <c r="C166" s="726"/>
      <c r="D166" s="726"/>
      <c r="E166" s="726"/>
      <c r="F166" s="726"/>
      <c r="G166" s="726"/>
      <c r="H166" s="347"/>
      <c r="I166" s="26" t="s">
        <v>713</v>
      </c>
    </row>
    <row r="167" spans="1:9" s="154" customFormat="1">
      <c r="A167" s="347"/>
    </row>
    <row r="168" spans="1:9" s="154" customFormat="1" ht="25.5" customHeight="1">
      <c r="A168" s="726" t="s">
        <v>357</v>
      </c>
      <c r="B168" s="726"/>
      <c r="C168" s="726"/>
      <c r="D168" s="726"/>
      <c r="E168" s="726"/>
      <c r="F168" s="726"/>
      <c r="G168" s="726"/>
      <c r="H168" s="727"/>
      <c r="I168" s="26" t="s">
        <v>713</v>
      </c>
    </row>
    <row r="169" spans="1:9" s="154" customFormat="1">
      <c r="A169" s="371"/>
      <c r="B169" s="371"/>
      <c r="C169" s="371"/>
      <c r="D169" s="371"/>
      <c r="E169" s="371"/>
      <c r="F169" s="371"/>
      <c r="G169" s="371"/>
      <c r="H169" s="371"/>
      <c r="I169" s="371"/>
    </row>
    <row r="170" spans="1:9" s="154" customFormat="1">
      <c r="A170" s="371"/>
      <c r="B170" s="371"/>
      <c r="C170" s="371"/>
      <c r="D170" s="371"/>
      <c r="E170" s="371"/>
      <c r="F170" s="371"/>
      <c r="G170" s="371"/>
      <c r="H170" s="371"/>
      <c r="I170" s="371"/>
    </row>
    <row r="171" spans="1:9" s="154" customFormat="1">
      <c r="A171" s="371"/>
      <c r="B171" s="371"/>
      <c r="C171" s="371"/>
      <c r="D171" s="371"/>
      <c r="E171" s="371"/>
      <c r="F171" s="371"/>
      <c r="G171" s="371"/>
      <c r="H171" s="371"/>
      <c r="I171" s="371"/>
    </row>
    <row r="172" spans="1:9" s="154" customFormat="1">
      <c r="A172" s="341"/>
      <c r="B172" s="341"/>
      <c r="C172" s="341"/>
      <c r="D172" s="341"/>
      <c r="E172" s="341"/>
      <c r="F172" s="341"/>
      <c r="G172" s="341"/>
      <c r="H172" s="341"/>
      <c r="I172" s="341"/>
    </row>
    <row r="173" spans="1:9" s="154" customFormat="1">
      <c r="A173" s="727" t="s">
        <v>546</v>
      </c>
      <c r="B173" s="726"/>
      <c r="C173" s="726"/>
      <c r="D173" s="726"/>
      <c r="E173" s="726"/>
      <c r="F173" s="726"/>
      <c r="G173" s="726"/>
      <c r="H173" s="727"/>
      <c r="I173" s="425" t="s">
        <v>388</v>
      </c>
    </row>
    <row r="174" spans="1:9" s="154" customFormat="1">
      <c r="A174" s="303"/>
      <c r="B174" s="303"/>
      <c r="C174" s="303"/>
      <c r="D174" s="303"/>
      <c r="E174" s="303"/>
      <c r="F174" s="303"/>
      <c r="G174" s="303"/>
      <c r="H174" s="426"/>
      <c r="I174" s="303"/>
    </row>
    <row r="175" spans="1:9" s="154" customFormat="1">
      <c r="A175" s="727" t="s">
        <v>547</v>
      </c>
      <c r="B175" s="726"/>
      <c r="C175" s="726"/>
      <c r="D175" s="726"/>
      <c r="E175" s="726"/>
      <c r="F175" s="726"/>
      <c r="G175" s="726"/>
      <c r="H175" s="727"/>
      <c r="I175" s="425" t="s">
        <v>388</v>
      </c>
    </row>
    <row r="176" spans="1:9" s="154" customFormat="1">
      <c r="A176" s="371"/>
      <c r="B176" s="371"/>
      <c r="C176" s="371"/>
      <c r="D176" s="371"/>
      <c r="E176" s="371"/>
      <c r="F176" s="371"/>
      <c r="G176" s="371"/>
      <c r="H176" s="371"/>
      <c r="I176" s="371"/>
    </row>
    <row r="177" spans="1:9" s="154" customFormat="1">
      <c r="A177" s="371"/>
      <c r="B177" s="371"/>
      <c r="C177" s="371"/>
      <c r="D177" s="371"/>
      <c r="E177" s="371"/>
      <c r="F177" s="371"/>
      <c r="G177" s="371"/>
      <c r="H177" s="371"/>
      <c r="I177" s="371"/>
    </row>
    <row r="178" spans="1:9" s="154" customFormat="1">
      <c r="A178" s="371"/>
      <c r="B178" s="371"/>
      <c r="C178" s="371"/>
      <c r="D178" s="371"/>
      <c r="E178" s="371"/>
      <c r="F178" s="371"/>
      <c r="G178" s="371"/>
      <c r="H178" s="371"/>
      <c r="I178" s="371"/>
    </row>
    <row r="179" spans="1:9" s="154" customFormat="1">
      <c r="A179" s="303"/>
      <c r="B179" s="303"/>
      <c r="C179" s="303"/>
      <c r="D179" s="303"/>
      <c r="E179" s="303"/>
      <c r="F179" s="303"/>
      <c r="G179" s="303"/>
      <c r="H179" s="426"/>
      <c r="I179" s="303"/>
    </row>
    <row r="180" spans="1:9" s="154" customFormat="1">
      <c r="A180" s="727" t="s">
        <v>548</v>
      </c>
      <c r="B180" s="726"/>
      <c r="C180" s="726"/>
      <c r="D180" s="726"/>
      <c r="E180" s="726"/>
      <c r="F180" s="726"/>
      <c r="G180" s="726"/>
      <c r="H180" s="727"/>
      <c r="I180" s="425" t="s">
        <v>388</v>
      </c>
    </row>
    <row r="181" spans="1:9" s="154" customFormat="1">
      <c r="A181" s="371"/>
      <c r="B181" s="371"/>
      <c r="C181" s="371"/>
      <c r="D181" s="371"/>
      <c r="E181" s="371"/>
      <c r="F181" s="371"/>
      <c r="G181" s="371"/>
      <c r="H181" s="371"/>
      <c r="I181" s="371"/>
    </row>
    <row r="182" spans="1:9" s="154" customFormat="1">
      <c r="A182" s="371"/>
      <c r="B182" s="371"/>
      <c r="C182" s="371"/>
      <c r="D182" s="371"/>
      <c r="E182" s="371"/>
      <c r="F182" s="371"/>
      <c r="G182" s="371"/>
      <c r="H182" s="371"/>
      <c r="I182" s="371"/>
    </row>
    <row r="183" spans="1:9" s="154" customFormat="1">
      <c r="A183" s="371"/>
      <c r="B183" s="371"/>
      <c r="C183" s="371"/>
      <c r="D183" s="371"/>
      <c r="E183" s="371"/>
      <c r="F183" s="371"/>
      <c r="G183" s="371"/>
      <c r="H183" s="371"/>
      <c r="I183" s="371"/>
    </row>
    <row r="184" spans="1:9" s="154" customFormat="1">
      <c r="A184" s="341"/>
      <c r="B184" s="341"/>
      <c r="C184" s="341"/>
      <c r="D184" s="341"/>
      <c r="E184" s="341"/>
      <c r="F184" s="341"/>
      <c r="G184" s="341"/>
      <c r="H184" s="341"/>
      <c r="I184" s="341"/>
    </row>
    <row r="185" spans="1:9" s="154" customFormat="1" ht="25.5" customHeight="1">
      <c r="A185" s="726" t="s">
        <v>358</v>
      </c>
      <c r="B185" s="726"/>
      <c r="C185" s="726"/>
      <c r="D185" s="726"/>
      <c r="E185" s="726"/>
      <c r="F185" s="726"/>
      <c r="G185" s="726"/>
      <c r="H185" s="726"/>
      <c r="I185" s="425" t="s">
        <v>388</v>
      </c>
    </row>
    <row r="186" spans="1:9" s="154" customFormat="1">
      <c r="A186" s="371"/>
      <c r="B186" s="371"/>
      <c r="C186" s="371"/>
      <c r="D186" s="371"/>
      <c r="E186" s="371"/>
      <c r="F186" s="371"/>
      <c r="G186" s="371"/>
      <c r="H186" s="371"/>
      <c r="I186" s="371"/>
    </row>
    <row r="187" spans="1:9" s="154" customFormat="1">
      <c r="A187" s="371"/>
      <c r="B187" s="371"/>
      <c r="C187" s="371"/>
      <c r="D187" s="371"/>
      <c r="E187" s="371"/>
      <c r="F187" s="371"/>
      <c r="G187" s="371"/>
      <c r="H187" s="371"/>
      <c r="I187" s="371"/>
    </row>
    <row r="188" spans="1:9" s="154" customFormat="1">
      <c r="A188" s="371"/>
      <c r="B188" s="371"/>
      <c r="C188" s="371"/>
      <c r="D188" s="371"/>
      <c r="E188" s="371"/>
      <c r="F188" s="371"/>
      <c r="G188" s="371"/>
      <c r="H188" s="371"/>
      <c r="I188" s="371"/>
    </row>
    <row r="189" spans="1:9" s="154" customFormat="1"/>
    <row r="190" spans="1:9" s="154" customFormat="1" ht="12.75" customHeight="1">
      <c r="A190" s="726" t="s">
        <v>355</v>
      </c>
      <c r="B190" s="726"/>
      <c r="C190" s="726"/>
      <c r="D190" s="726"/>
      <c r="E190" s="726"/>
      <c r="F190" s="726"/>
      <c r="G190" s="726"/>
      <c r="H190" s="726"/>
      <c r="I190" s="425" t="s">
        <v>388</v>
      </c>
    </row>
    <row r="191" spans="1:9" s="154" customFormat="1"/>
    <row r="192" spans="1:9" s="154" customFormat="1" ht="12.75" customHeight="1">
      <c r="A192" s="726" t="s">
        <v>356</v>
      </c>
      <c r="B192" s="726"/>
      <c r="C192" s="726"/>
      <c r="D192" s="726"/>
      <c r="E192" s="726"/>
      <c r="F192" s="726"/>
      <c r="G192" s="726"/>
      <c r="I192" s="425" t="s">
        <v>388</v>
      </c>
    </row>
    <row r="194" spans="1:9">
      <c r="A194" s="342" t="s">
        <v>599</v>
      </c>
      <c r="B194" s="30"/>
      <c r="C194" s="30"/>
      <c r="D194" s="30"/>
      <c r="E194" s="30"/>
      <c r="F194" s="30"/>
      <c r="G194" s="30"/>
      <c r="H194" s="30"/>
      <c r="I194" s="30"/>
    </row>
    <row r="196" spans="1:9" ht="25.5" customHeight="1">
      <c r="A196" s="725" t="s">
        <v>592</v>
      </c>
      <c r="B196" s="725"/>
      <c r="C196" s="725"/>
      <c r="D196" s="725"/>
      <c r="E196" s="725"/>
      <c r="F196" s="725"/>
      <c r="G196" s="725"/>
      <c r="H196" s="725"/>
      <c r="I196" s="425" t="s">
        <v>388</v>
      </c>
    </row>
    <row r="197" spans="1:9">
      <c r="A197" s="143"/>
      <c r="B197" s="10"/>
      <c r="C197" s="10"/>
      <c r="D197" s="10"/>
      <c r="E197" s="10"/>
      <c r="F197" s="10"/>
      <c r="G197" s="10"/>
      <c r="H197" s="10"/>
      <c r="I197" s="10"/>
    </row>
    <row r="198" spans="1:9">
      <c r="A198" s="10"/>
      <c r="B198" s="10"/>
      <c r="C198" s="10"/>
      <c r="D198" s="10"/>
      <c r="E198" s="10"/>
      <c r="F198" s="10"/>
      <c r="G198" s="10"/>
      <c r="H198" s="10"/>
      <c r="I198" s="10"/>
    </row>
    <row r="199" spans="1:9">
      <c r="A199" s="10"/>
      <c r="B199" s="10"/>
      <c r="C199" s="10"/>
      <c r="D199" s="10"/>
      <c r="E199" s="10"/>
      <c r="F199" s="10"/>
      <c r="G199" s="10"/>
      <c r="H199" s="10"/>
      <c r="I199" s="10"/>
    </row>
    <row r="201" spans="1:9" s="612" customFormat="1">
      <c r="A201" s="702" t="s">
        <v>600</v>
      </c>
      <c r="D201" s="703" t="s">
        <v>131</v>
      </c>
    </row>
    <row r="202" spans="1:9" s="612" customFormat="1"/>
    <row r="203" spans="1:9" s="612" customFormat="1">
      <c r="A203" s="703" t="s">
        <v>549</v>
      </c>
    </row>
    <row r="204" spans="1:9" s="612" customFormat="1">
      <c r="A204" s="703"/>
      <c r="I204" s="704"/>
    </row>
    <row r="205" spans="1:9" s="612" customFormat="1">
      <c r="A205" s="703" t="s">
        <v>586</v>
      </c>
      <c r="I205" s="704" t="s">
        <v>362</v>
      </c>
    </row>
    <row r="206" spans="1:9" s="612" customFormat="1">
      <c r="A206" s="703" t="s">
        <v>534</v>
      </c>
      <c r="I206" s="704" t="s">
        <v>362</v>
      </c>
    </row>
    <row r="207" spans="1:9" s="612" customFormat="1">
      <c r="A207" s="703" t="s">
        <v>587</v>
      </c>
      <c r="I207" s="704" t="s">
        <v>362</v>
      </c>
    </row>
    <row r="208" spans="1:9" s="612" customFormat="1">
      <c r="A208" s="703" t="s">
        <v>588</v>
      </c>
      <c r="I208" s="704" t="s">
        <v>362</v>
      </c>
    </row>
    <row r="209" spans="1:9" s="612" customFormat="1"/>
    <row r="210" spans="1:9" s="612" customFormat="1">
      <c r="A210" s="703" t="s">
        <v>526</v>
      </c>
    </row>
    <row r="211" spans="1:9" s="612" customFormat="1">
      <c r="A211" s="703" t="s">
        <v>593</v>
      </c>
      <c r="I211" s="705" t="s">
        <v>713</v>
      </c>
    </row>
    <row r="212" spans="1:9" s="612" customFormat="1">
      <c r="A212" s="706"/>
      <c r="B212" s="707"/>
      <c r="C212" s="707"/>
      <c r="D212" s="707"/>
      <c r="E212" s="707"/>
      <c r="F212" s="707"/>
      <c r="G212" s="707"/>
      <c r="H212" s="707"/>
      <c r="I212" s="707"/>
    </row>
    <row r="213" spans="1:9" s="612" customFormat="1">
      <c r="A213" s="605"/>
      <c r="B213" s="605"/>
      <c r="C213" s="605"/>
      <c r="D213" s="605"/>
      <c r="E213" s="605"/>
      <c r="F213" s="605"/>
      <c r="G213" s="605"/>
      <c r="H213" s="605"/>
      <c r="I213" s="605"/>
    </row>
    <row r="214" spans="1:9" s="612" customFormat="1">
      <c r="A214" s="605"/>
      <c r="B214" s="605"/>
      <c r="C214" s="605"/>
      <c r="D214" s="605"/>
      <c r="E214" s="605"/>
      <c r="F214" s="605"/>
      <c r="G214" s="605"/>
      <c r="H214" s="605"/>
      <c r="I214" s="605"/>
    </row>
    <row r="215" spans="1:9" s="612" customFormat="1"/>
    <row r="216" spans="1:9" s="612" customFormat="1">
      <c r="A216" s="605"/>
      <c r="B216" s="605"/>
      <c r="C216" s="605"/>
      <c r="D216" s="605"/>
      <c r="E216" s="605"/>
      <c r="F216" s="605"/>
      <c r="G216" s="605"/>
      <c r="H216" s="605"/>
      <c r="I216" s="605"/>
    </row>
    <row r="217" spans="1:9" s="55" customFormat="1"/>
    <row r="218" spans="1:9">
      <c r="A218"/>
    </row>
  </sheetData>
  <customSheetViews>
    <customSheetView guid="{DC289960-5C22-11D6-B699-00010261CDBB}" showPageBreaks="1" view="pageBreakPreview" showRuler="0" topLeftCell="A58">
      <selection activeCell="J58" sqref="J58"/>
      <rowBreaks count="2" manualBreakCount="2">
        <brk id="52" max="16383" man="1"/>
        <brk id="91" max="16383" man="1"/>
      </rowBreaks>
      <pageMargins left="0.5" right="0.5" top="0.5" bottom="0.75" header="0.5" footer="0.5"/>
      <pageSetup scale="99" firstPageNumber="4" orientation="portrait" useFirstPageNumber="1" horizontalDpi="4294967292" r:id="rId1"/>
      <headerFooter alignWithMargins="0"/>
    </customSheetView>
  </customSheetViews>
  <mergeCells count="31">
    <mergeCell ref="G144:I144"/>
    <mergeCell ref="A137:H137"/>
    <mergeCell ref="G145:I145"/>
    <mergeCell ref="A50:B50"/>
    <mergeCell ref="A128:H128"/>
    <mergeCell ref="A132:H132"/>
    <mergeCell ref="A57:B57"/>
    <mergeCell ref="A119:G119"/>
    <mergeCell ref="A124:H124"/>
    <mergeCell ref="D144:F144"/>
    <mergeCell ref="D145:F145"/>
    <mergeCell ref="D146:F146"/>
    <mergeCell ref="D147:F147"/>
    <mergeCell ref="A175:H175"/>
    <mergeCell ref="G150:I150"/>
    <mergeCell ref="A173:H173"/>
    <mergeCell ref="G146:I146"/>
    <mergeCell ref="G148:I148"/>
    <mergeCell ref="A168:H168"/>
    <mergeCell ref="G147:I147"/>
    <mergeCell ref="G149:I149"/>
    <mergeCell ref="D150:F150"/>
    <mergeCell ref="D148:F148"/>
    <mergeCell ref="A156:H156"/>
    <mergeCell ref="D149:F149"/>
    <mergeCell ref="A196:H196"/>
    <mergeCell ref="A185:H185"/>
    <mergeCell ref="A192:G192"/>
    <mergeCell ref="A190:H190"/>
    <mergeCell ref="A166:G166"/>
    <mergeCell ref="A180:H180"/>
  </mergeCells>
  <phoneticPr fontId="18" type="noConversion"/>
  <dataValidations count="2">
    <dataValidation type="list" allowBlank="1" showInputMessage="1" showErrorMessage="1" sqref="I44 I58 I13 I7 I51 I38 I31 I25 I19">
      <formula1>$A$1:$B$1</formula1>
    </dataValidation>
    <dataValidation type="list" allowBlank="1" showInputMessage="1" showErrorMessage="1" sqref="I6 I43 I12">
      <formula1>$C$1:$E$1</formula1>
    </dataValidation>
  </dataValidations>
  <printOptions horizontalCentered="1"/>
  <pageMargins left="0.28999999999999998" right="0.25" top="0.5" bottom="0.25" header="0.5" footer="0.39"/>
  <pageSetup scale="98" fitToHeight="0" orientation="portrait" useFirstPageNumber="1" r:id="rId2"/>
  <headerFooter alignWithMargins="0">
    <oddFooter>&amp;L&amp;"Times New Roman,Italic"&amp;8DHCD Form 202 - PADD (rev. June 2014)&amp;C&amp;"Times New Roman,Italic"&amp;9&amp;P&amp;R&amp;"Times New Roman,Italic"&amp;8DEVELOPMENT TEAM INFORMATION</oddFooter>
  </headerFooter>
  <rowBreaks count="5" manualBreakCount="5">
    <brk id="56" max="8" man="1"/>
    <brk id="63" max="16383" man="1"/>
    <brk id="115" max="16383" man="1"/>
    <brk id="153" max="16383" man="1"/>
    <brk id="199"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U65"/>
  <sheetViews>
    <sheetView showZeros="0" zoomScaleNormal="100" workbookViewId="0"/>
  </sheetViews>
  <sheetFormatPr defaultColWidth="11.83203125" defaultRowHeight="12.75"/>
  <cols>
    <col min="1" max="7" width="11.83203125" style="8"/>
    <col min="8" max="8" width="13" style="8" customWidth="1"/>
    <col min="9" max="16384" width="11.83203125" style="8"/>
  </cols>
  <sheetData>
    <row r="1" spans="1:11" ht="19.5">
      <c r="A1" s="58" t="s">
        <v>391</v>
      </c>
      <c r="B1" s="59"/>
      <c r="C1" s="59"/>
      <c r="D1" s="59"/>
      <c r="E1" s="59"/>
      <c r="F1" s="59"/>
      <c r="G1" s="59"/>
      <c r="H1" s="59"/>
      <c r="I1" s="59"/>
      <c r="J1" s="59"/>
      <c r="K1" s="59"/>
    </row>
    <row r="2" spans="1:11" ht="17.25" customHeight="1"/>
    <row r="3" spans="1:11">
      <c r="A3" s="29" t="s">
        <v>392</v>
      </c>
      <c r="B3" s="51"/>
      <c r="C3" s="51"/>
      <c r="D3" s="51"/>
      <c r="E3" s="51"/>
      <c r="F3" s="51"/>
      <c r="G3" s="51"/>
      <c r="H3" s="51"/>
      <c r="I3" s="51"/>
      <c r="J3" s="51"/>
      <c r="K3" s="51"/>
    </row>
    <row r="5" spans="1:11">
      <c r="A5" s="21" t="s">
        <v>393</v>
      </c>
    </row>
    <row r="6" spans="1:11">
      <c r="A6" s="66" t="s">
        <v>361</v>
      </c>
      <c r="B6" s="67"/>
      <c r="C6" s="68" t="s">
        <v>395</v>
      </c>
      <c r="D6" s="69" t="s">
        <v>404</v>
      </c>
      <c r="E6" s="69" t="s">
        <v>397</v>
      </c>
      <c r="F6" s="70" t="s">
        <v>394</v>
      </c>
      <c r="G6" s="69" t="s">
        <v>399</v>
      </c>
      <c r="H6" s="69" t="s">
        <v>398</v>
      </c>
      <c r="I6" s="69" t="s">
        <v>405</v>
      </c>
      <c r="J6" s="69" t="s">
        <v>401</v>
      </c>
      <c r="K6" s="69" t="s">
        <v>402</v>
      </c>
    </row>
    <row r="7" spans="1:11" ht="25.5">
      <c r="A7" s="71" t="s">
        <v>359</v>
      </c>
      <c r="B7" s="72" t="s">
        <v>360</v>
      </c>
      <c r="C7" s="73" t="s">
        <v>315</v>
      </c>
      <c r="D7" s="74" t="s">
        <v>396</v>
      </c>
      <c r="E7" s="167" t="s">
        <v>518</v>
      </c>
      <c r="F7" s="74" t="s">
        <v>575</v>
      </c>
      <c r="G7" s="74" t="s">
        <v>398</v>
      </c>
      <c r="H7" s="340" t="s">
        <v>400</v>
      </c>
      <c r="I7" s="74" t="s">
        <v>406</v>
      </c>
      <c r="J7" s="74" t="s">
        <v>315</v>
      </c>
      <c r="K7" s="74" t="s">
        <v>315</v>
      </c>
    </row>
    <row r="8" spans="1:11">
      <c r="A8" s="645"/>
      <c r="B8" s="35"/>
      <c r="C8" s="554"/>
      <c r="D8" s="247">
        <v>0</v>
      </c>
      <c r="E8" s="247">
        <v>0</v>
      </c>
      <c r="F8" s="249"/>
      <c r="G8" s="251">
        <v>0</v>
      </c>
      <c r="H8" s="242"/>
      <c r="I8" s="244">
        <f t="shared" ref="I8:I17" si="0">+SUM(G8:H8)</f>
        <v>0</v>
      </c>
      <c r="J8" s="245">
        <f>D8*I8</f>
        <v>0</v>
      </c>
      <c r="K8" s="245">
        <f>J8*12</f>
        <v>0</v>
      </c>
    </row>
    <row r="9" spans="1:11">
      <c r="A9" s="646"/>
      <c r="B9" s="35"/>
      <c r="C9" s="169">
        <v>0</v>
      </c>
      <c r="D9" s="243">
        <v>0</v>
      </c>
      <c r="E9" s="243">
        <v>0</v>
      </c>
      <c r="F9" s="250"/>
      <c r="G9" s="252">
        <v>0</v>
      </c>
      <c r="H9" s="320">
        <v>0</v>
      </c>
      <c r="I9" s="244">
        <f t="shared" si="0"/>
        <v>0</v>
      </c>
      <c r="J9" s="321">
        <f t="shared" ref="J9:J17" si="1">SUM(D9*I9)</f>
        <v>0</v>
      </c>
      <c r="K9" s="321">
        <f t="shared" ref="K9:K17" si="2">+SUM(J9*12)</f>
        <v>0</v>
      </c>
    </row>
    <row r="10" spans="1:11">
      <c r="A10" s="646"/>
      <c r="B10" s="35"/>
      <c r="C10" s="19">
        <v>0</v>
      </c>
      <c r="D10" s="265">
        <v>0</v>
      </c>
      <c r="E10" s="243">
        <v>0</v>
      </c>
      <c r="F10" s="250"/>
      <c r="G10" s="252">
        <v>0</v>
      </c>
      <c r="H10" s="320">
        <v>0</v>
      </c>
      <c r="I10" s="244">
        <f t="shared" si="0"/>
        <v>0</v>
      </c>
      <c r="J10" s="321">
        <f t="shared" si="1"/>
        <v>0</v>
      </c>
      <c r="K10" s="321">
        <f t="shared" si="2"/>
        <v>0</v>
      </c>
    </row>
    <row r="11" spans="1:11">
      <c r="A11" s="646"/>
      <c r="B11" s="35"/>
      <c r="C11" s="19">
        <v>0</v>
      </c>
      <c r="D11" s="243">
        <v>0</v>
      </c>
      <c r="E11" s="243">
        <v>0</v>
      </c>
      <c r="F11" s="250"/>
      <c r="G11" s="252">
        <v>0</v>
      </c>
      <c r="H11" s="320"/>
      <c r="I11" s="244">
        <f t="shared" si="0"/>
        <v>0</v>
      </c>
      <c r="J11" s="321">
        <f t="shared" si="1"/>
        <v>0</v>
      </c>
      <c r="K11" s="321">
        <f>+SUM(J11*12)</f>
        <v>0</v>
      </c>
    </row>
    <row r="12" spans="1:11">
      <c r="A12" s="646"/>
      <c r="B12" s="35"/>
      <c r="C12" s="19">
        <v>0</v>
      </c>
      <c r="D12" s="243">
        <v>0</v>
      </c>
      <c r="E12" s="243">
        <v>0</v>
      </c>
      <c r="F12" s="250"/>
      <c r="G12" s="252">
        <v>0</v>
      </c>
      <c r="H12" s="243"/>
      <c r="I12" s="244">
        <f t="shared" si="0"/>
        <v>0</v>
      </c>
      <c r="J12" s="321">
        <f>SUM(D12*I12)</f>
        <v>0</v>
      </c>
      <c r="K12" s="321">
        <f t="shared" si="2"/>
        <v>0</v>
      </c>
    </row>
    <row r="13" spans="1:11">
      <c r="A13" s="646"/>
      <c r="B13" s="35"/>
      <c r="C13" s="19" t="s">
        <v>140</v>
      </c>
      <c r="D13" s="243"/>
      <c r="E13" s="243"/>
      <c r="F13" s="250"/>
      <c r="G13" s="252"/>
      <c r="H13" s="243"/>
      <c r="I13" s="244">
        <f>+SUM(G13:H13)</f>
        <v>0</v>
      </c>
      <c r="J13" s="244">
        <f t="shared" si="1"/>
        <v>0</v>
      </c>
      <c r="K13" s="244">
        <f t="shared" si="2"/>
        <v>0</v>
      </c>
    </row>
    <row r="14" spans="1:11">
      <c r="A14" s="646"/>
      <c r="B14" s="35"/>
      <c r="C14" s="19" t="s">
        <v>140</v>
      </c>
      <c r="D14" s="243"/>
      <c r="E14" s="243"/>
      <c r="F14" s="250"/>
      <c r="G14" s="252"/>
      <c r="H14" s="243"/>
      <c r="I14" s="244">
        <f t="shared" si="0"/>
        <v>0</v>
      </c>
      <c r="J14" s="244">
        <f t="shared" si="1"/>
        <v>0</v>
      </c>
      <c r="K14" s="244">
        <f t="shared" si="2"/>
        <v>0</v>
      </c>
    </row>
    <row r="15" spans="1:11">
      <c r="A15" s="646"/>
      <c r="B15" s="35"/>
      <c r="C15" s="19" t="s">
        <v>140</v>
      </c>
      <c r="D15" s="243"/>
      <c r="E15" s="243"/>
      <c r="F15" s="250"/>
      <c r="G15" s="252"/>
      <c r="H15" s="243"/>
      <c r="I15" s="244">
        <f t="shared" si="0"/>
        <v>0</v>
      </c>
      <c r="J15" s="244">
        <f t="shared" si="1"/>
        <v>0</v>
      </c>
      <c r="K15" s="244">
        <f t="shared" si="2"/>
        <v>0</v>
      </c>
    </row>
    <row r="16" spans="1:11">
      <c r="A16" s="646"/>
      <c r="B16" s="35"/>
      <c r="C16" s="19" t="s">
        <v>140</v>
      </c>
      <c r="D16" s="243"/>
      <c r="E16" s="243"/>
      <c r="F16" s="250"/>
      <c r="G16" s="252"/>
      <c r="H16" s="243"/>
      <c r="I16" s="244">
        <f t="shared" si="0"/>
        <v>0</v>
      </c>
      <c r="J16" s="244">
        <f t="shared" si="1"/>
        <v>0</v>
      </c>
      <c r="K16" s="244">
        <f t="shared" si="2"/>
        <v>0</v>
      </c>
    </row>
    <row r="17" spans="1:255">
      <c r="A17" s="646"/>
      <c r="B17" s="35"/>
      <c r="C17" s="19" t="s">
        <v>140</v>
      </c>
      <c r="D17" s="243"/>
      <c r="E17" s="243"/>
      <c r="F17" s="250"/>
      <c r="G17" s="252"/>
      <c r="H17" s="243"/>
      <c r="I17" s="244">
        <f t="shared" si="0"/>
        <v>0</v>
      </c>
      <c r="J17" s="244">
        <f t="shared" si="1"/>
        <v>0</v>
      </c>
      <c r="K17" s="244">
        <f t="shared" si="2"/>
        <v>0</v>
      </c>
    </row>
    <row r="18" spans="1:255">
      <c r="A18" s="8" t="s">
        <v>177</v>
      </c>
      <c r="D18" s="248">
        <f>SUM(D8:D17)</f>
        <v>0</v>
      </c>
      <c r="E18" s="248">
        <f>SUM(D8*E8)+(D9*E9)+(D10*E10)+(D11*E11)+(D12*E12)+(D13*E13)+(D14*E14)+(D15*E15)+(D16*E16)+(D17*E17)</f>
        <v>0</v>
      </c>
      <c r="F18" s="241"/>
      <c r="G18" s="34"/>
      <c r="H18" s="34"/>
      <c r="I18" s="34"/>
      <c r="J18" s="246">
        <f>+SUM(J8:J17)</f>
        <v>0</v>
      </c>
      <c r="K18" s="246">
        <f>SUM(K8:K17)</f>
        <v>0</v>
      </c>
    </row>
    <row r="19" spans="1:255">
      <c r="A19" s="1" t="s">
        <v>476</v>
      </c>
      <c r="G19" s="442"/>
      <c r="I19" s="34"/>
      <c r="J19" s="34"/>
      <c r="K19" s="246">
        <f>-(G19*K18)</f>
        <v>0</v>
      </c>
    </row>
    <row r="20" spans="1:255">
      <c r="A20" s="21" t="s">
        <v>477</v>
      </c>
      <c r="I20" s="34"/>
      <c r="J20" s="34"/>
      <c r="K20" s="246">
        <f>SUM(K18+K19)</f>
        <v>0</v>
      </c>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row>
    <row r="22" spans="1:255">
      <c r="A22" s="21" t="s">
        <v>299</v>
      </c>
      <c r="C22" s="21"/>
      <c r="D22" s="307"/>
    </row>
    <row r="23" spans="1:255" s="6" customFormat="1">
      <c r="A23" s="75" t="s">
        <v>361</v>
      </c>
      <c r="B23" s="76"/>
      <c r="G23" s="69" t="s">
        <v>404</v>
      </c>
      <c r="H23" s="69" t="s">
        <v>397</v>
      </c>
      <c r="I23" s="69" t="s">
        <v>399</v>
      </c>
      <c r="J23" s="69" t="s">
        <v>401</v>
      </c>
      <c r="K23" s="69" t="s">
        <v>402</v>
      </c>
    </row>
    <row r="24" spans="1:255" ht="24.75" customHeight="1">
      <c r="A24" s="77" t="s">
        <v>359</v>
      </c>
      <c r="B24" s="78" t="s">
        <v>360</v>
      </c>
      <c r="C24" s="6"/>
      <c r="D24" s="6"/>
      <c r="E24" s="8" t="s">
        <v>138</v>
      </c>
      <c r="G24" s="74" t="s">
        <v>396</v>
      </c>
      <c r="H24" s="167" t="s">
        <v>519</v>
      </c>
      <c r="I24" s="74" t="s">
        <v>398</v>
      </c>
      <c r="J24" s="74" t="s">
        <v>315</v>
      </c>
      <c r="K24" s="74" t="s">
        <v>315</v>
      </c>
    </row>
    <row r="25" spans="1:255">
      <c r="A25" s="9">
        <v>0</v>
      </c>
      <c r="B25" s="39">
        <v>0</v>
      </c>
      <c r="C25" s="62"/>
      <c r="D25" s="63"/>
      <c r="E25" s="64"/>
      <c r="F25" s="24"/>
      <c r="G25" s="9">
        <v>0</v>
      </c>
      <c r="H25" s="9">
        <v>0</v>
      </c>
      <c r="I25" s="164">
        <v>0</v>
      </c>
      <c r="J25" s="192">
        <f t="shared" ref="J25:J34" si="3">+SUM(G25*I25)</f>
        <v>0</v>
      </c>
      <c r="K25" s="192">
        <f t="shared" ref="K25:K34" si="4">J25*12</f>
        <v>0</v>
      </c>
    </row>
    <row r="26" spans="1:255">
      <c r="A26" s="9"/>
      <c r="B26" s="9"/>
      <c r="C26" s="62"/>
      <c r="D26" s="63"/>
      <c r="E26" s="64"/>
      <c r="F26" s="24"/>
      <c r="G26" s="9"/>
      <c r="H26" s="9"/>
      <c r="I26" s="9"/>
      <c r="J26" s="194">
        <f t="shared" si="3"/>
        <v>0</v>
      </c>
      <c r="K26" s="194">
        <f t="shared" si="4"/>
        <v>0</v>
      </c>
    </row>
    <row r="27" spans="1:255">
      <c r="A27" s="9"/>
      <c r="B27" s="9"/>
      <c r="C27" s="62"/>
      <c r="D27" s="63"/>
      <c r="E27" s="64"/>
      <c r="F27" s="24"/>
      <c r="G27" s="9"/>
      <c r="H27" s="9"/>
      <c r="I27" s="9"/>
      <c r="J27" s="194">
        <f t="shared" si="3"/>
        <v>0</v>
      </c>
      <c r="K27" s="194">
        <f t="shared" si="4"/>
        <v>0</v>
      </c>
    </row>
    <row r="28" spans="1:255">
      <c r="A28" s="9"/>
      <c r="B28" s="9"/>
      <c r="C28" s="62"/>
      <c r="D28" s="63"/>
      <c r="E28" s="64"/>
      <c r="F28" s="24"/>
      <c r="G28" s="9"/>
      <c r="H28" s="9"/>
      <c r="I28" s="9"/>
      <c r="J28" s="194">
        <f t="shared" si="3"/>
        <v>0</v>
      </c>
      <c r="K28" s="194">
        <f t="shared" si="4"/>
        <v>0</v>
      </c>
    </row>
    <row r="29" spans="1:255">
      <c r="A29" s="9"/>
      <c r="B29" s="9"/>
      <c r="C29" s="62"/>
      <c r="D29" s="63"/>
      <c r="E29" s="64"/>
      <c r="F29" s="24"/>
      <c r="G29" s="9"/>
      <c r="H29" s="9"/>
      <c r="I29" s="9"/>
      <c r="J29" s="194">
        <f t="shared" si="3"/>
        <v>0</v>
      </c>
      <c r="K29" s="194">
        <f t="shared" si="4"/>
        <v>0</v>
      </c>
    </row>
    <row r="30" spans="1:255">
      <c r="A30" s="9"/>
      <c r="B30" s="9"/>
      <c r="C30" s="62"/>
      <c r="D30" s="63"/>
      <c r="E30" s="64"/>
      <c r="F30" s="24"/>
      <c r="G30" s="9"/>
      <c r="H30" s="9"/>
      <c r="I30" s="9"/>
      <c r="J30" s="194">
        <f t="shared" si="3"/>
        <v>0</v>
      </c>
      <c r="K30" s="194">
        <f t="shared" si="4"/>
        <v>0</v>
      </c>
    </row>
    <row r="31" spans="1:255">
      <c r="A31" s="9"/>
      <c r="B31" s="9"/>
      <c r="C31" s="62"/>
      <c r="D31" s="63"/>
      <c r="E31" s="64"/>
      <c r="F31" s="24"/>
      <c r="G31" s="9"/>
      <c r="H31" s="9"/>
      <c r="I31" s="9"/>
      <c r="J31" s="194">
        <f t="shared" si="3"/>
        <v>0</v>
      </c>
      <c r="K31" s="194">
        <f t="shared" si="4"/>
        <v>0</v>
      </c>
    </row>
    <row r="32" spans="1:255">
      <c r="A32" s="9"/>
      <c r="B32" s="9"/>
      <c r="C32" s="62"/>
      <c r="D32" s="63"/>
      <c r="E32" s="64"/>
      <c r="F32" s="24"/>
      <c r="G32" s="9"/>
      <c r="H32" s="9"/>
      <c r="I32" s="9"/>
      <c r="J32" s="194">
        <f t="shared" si="3"/>
        <v>0</v>
      </c>
      <c r="K32" s="194">
        <f t="shared" si="4"/>
        <v>0</v>
      </c>
    </row>
    <row r="33" spans="1:255">
      <c r="A33" s="9"/>
      <c r="B33" s="9"/>
      <c r="C33" s="62"/>
      <c r="D33" s="63"/>
      <c r="E33" s="64"/>
      <c r="F33" s="24"/>
      <c r="G33" s="9"/>
      <c r="H33" s="9"/>
      <c r="I33" s="9"/>
      <c r="J33" s="194">
        <f t="shared" si="3"/>
        <v>0</v>
      </c>
      <c r="K33" s="194">
        <f t="shared" si="4"/>
        <v>0</v>
      </c>
    </row>
    <row r="34" spans="1:255">
      <c r="A34" s="9"/>
      <c r="B34" s="9"/>
      <c r="C34" s="62"/>
      <c r="D34" s="63"/>
      <c r="E34" s="64"/>
      <c r="F34" s="24"/>
      <c r="G34" s="9"/>
      <c r="H34" s="9"/>
      <c r="I34" s="9"/>
      <c r="J34" s="194">
        <f t="shared" si="3"/>
        <v>0</v>
      </c>
      <c r="K34" s="194">
        <f t="shared" si="4"/>
        <v>0</v>
      </c>
    </row>
    <row r="35" spans="1:255">
      <c r="A35" s="8" t="s">
        <v>180</v>
      </c>
      <c r="G35" s="186">
        <f>SUM(G25:G34)</f>
        <v>0</v>
      </c>
      <c r="H35" s="248">
        <f>SUM(G25*H25)+(G26*H26)+(G27*H27)+(G28*H28)+(G29*H29)+(G30*H30)+(G31*H31)+(G32*H32)+(G33*H33)+(G34*H34)</f>
        <v>0</v>
      </c>
      <c r="J35" s="192">
        <f>SUM(J25:J34)</f>
        <v>0</v>
      </c>
      <c r="K35" s="192">
        <f>0+SUM(K25:K34)</f>
        <v>0</v>
      </c>
    </row>
    <row r="36" spans="1:255">
      <c r="A36" s="1" t="s">
        <v>476</v>
      </c>
      <c r="G36" s="443"/>
      <c r="H36" s="302"/>
      <c r="K36" s="200">
        <f>-(G36*K35)</f>
        <v>0</v>
      </c>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c r="A37" s="21" t="s">
        <v>478</v>
      </c>
      <c r="K37" s="192">
        <f>K35+K36</f>
        <v>0</v>
      </c>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c r="A38" s="21"/>
      <c r="K38" s="344"/>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row>
    <row r="39" spans="1:255">
      <c r="A39" s="29" t="s">
        <v>403</v>
      </c>
      <c r="B39" s="51"/>
      <c r="C39" s="51"/>
      <c r="D39" s="51"/>
      <c r="E39" s="51"/>
      <c r="F39" s="51"/>
      <c r="G39" s="51"/>
      <c r="H39" s="51"/>
      <c r="I39" s="51"/>
      <c r="J39" s="51"/>
      <c r="K39" s="51"/>
    </row>
    <row r="40" spans="1:255">
      <c r="I40" s="100"/>
      <c r="J40" s="100"/>
    </row>
    <row r="41" spans="1:255" ht="25.5">
      <c r="A41" s="152" t="s">
        <v>513</v>
      </c>
      <c r="B41" s="31"/>
      <c r="C41" s="31"/>
      <c r="D41" s="161"/>
      <c r="E41" s="161"/>
      <c r="F41" s="32"/>
      <c r="G41" s="153" t="s">
        <v>507</v>
      </c>
      <c r="H41" s="151" t="s">
        <v>175</v>
      </c>
      <c r="I41" s="223"/>
      <c r="J41" s="162"/>
      <c r="K41" s="71" t="s">
        <v>176</v>
      </c>
      <c r="L41" s="339"/>
    </row>
    <row r="42" spans="1:255">
      <c r="A42" s="159">
        <v>0</v>
      </c>
      <c r="B42" s="160"/>
      <c r="C42" s="160"/>
      <c r="D42" s="160"/>
      <c r="E42" s="160"/>
      <c r="F42" s="17"/>
      <c r="G42" s="9">
        <v>0</v>
      </c>
      <c r="H42" s="95">
        <v>0</v>
      </c>
      <c r="I42" s="225"/>
      <c r="J42" s="224"/>
      <c r="K42" s="195">
        <f>H42*12</f>
        <v>0</v>
      </c>
      <c r="L42" s="1"/>
    </row>
    <row r="43" spans="1:255">
      <c r="A43" s="95"/>
      <c r="B43" s="16"/>
      <c r="C43" s="16"/>
      <c r="D43" s="16"/>
      <c r="E43" s="16"/>
      <c r="F43" s="17"/>
      <c r="G43" s="9"/>
      <c r="H43" s="15"/>
      <c r="I43" s="163"/>
      <c r="J43" s="224"/>
      <c r="K43" s="221">
        <f>H43*12</f>
        <v>0</v>
      </c>
    </row>
    <row r="44" spans="1:255">
      <c r="A44" s="95"/>
      <c r="B44" s="16"/>
      <c r="C44" s="16"/>
      <c r="D44" s="16"/>
      <c r="E44" s="16"/>
      <c r="F44" s="17"/>
      <c r="G44" s="9"/>
      <c r="H44" s="15"/>
      <c r="I44" s="163"/>
      <c r="J44" s="224"/>
      <c r="K44" s="221">
        <f>H44*12</f>
        <v>0</v>
      </c>
    </row>
    <row r="45" spans="1:255">
      <c r="A45" s="15"/>
      <c r="B45" s="16"/>
      <c r="C45" s="16"/>
      <c r="D45" s="16"/>
      <c r="E45" s="16"/>
      <c r="F45" s="17"/>
      <c r="G45" s="9"/>
      <c r="H45" s="15"/>
      <c r="I45" s="163"/>
      <c r="J45" s="224"/>
      <c r="K45" s="221">
        <f>H45*12</f>
        <v>0</v>
      </c>
    </row>
    <row r="46" spans="1:255">
      <c r="A46" s="15"/>
      <c r="B46" s="16"/>
      <c r="C46" s="16"/>
      <c r="D46" s="16"/>
      <c r="E46" s="16"/>
      <c r="F46" s="17"/>
      <c r="G46" s="9"/>
      <c r="H46" s="15"/>
      <c r="I46" s="163"/>
      <c r="J46" s="224"/>
      <c r="K46" s="221">
        <f>H46*12</f>
        <v>0</v>
      </c>
    </row>
    <row r="47" spans="1:255">
      <c r="A47" s="8" t="s">
        <v>181</v>
      </c>
      <c r="G47" s="186">
        <f>SUM(G42:G46)</f>
        <v>0</v>
      </c>
      <c r="H47" s="219">
        <f>+SUM(H42:H46)</f>
        <v>0</v>
      </c>
      <c r="I47" s="222"/>
      <c r="J47" s="226"/>
      <c r="K47" s="221">
        <f>SUM(K42:K46)</f>
        <v>0</v>
      </c>
    </row>
    <row r="48" spans="1:255">
      <c r="A48" s="8" t="s">
        <v>178</v>
      </c>
      <c r="G48" s="443"/>
      <c r="K48" s="217">
        <f>-(G48*K47)</f>
        <v>0</v>
      </c>
    </row>
    <row r="49" spans="1:11">
      <c r="A49" s="21" t="s">
        <v>512</v>
      </c>
      <c r="K49" s="218">
        <f>K47+K48</f>
        <v>0</v>
      </c>
    </row>
    <row r="50" spans="1:11">
      <c r="A50" s="21" t="s">
        <v>479</v>
      </c>
      <c r="K50" s="218">
        <f>K20+K37+K49</f>
        <v>0</v>
      </c>
    </row>
    <row r="51" spans="1:11" s="6" customFormat="1"/>
    <row r="52" spans="1:11">
      <c r="A52" s="29" t="s">
        <v>514</v>
      </c>
      <c r="B52" s="51"/>
      <c r="C52" s="51"/>
      <c r="D52" s="51"/>
      <c r="E52" s="51"/>
      <c r="F52" s="51"/>
      <c r="G52" s="51"/>
      <c r="H52" s="51"/>
      <c r="I52" s="51"/>
      <c r="J52" s="51"/>
      <c r="K52" s="51"/>
    </row>
    <row r="54" spans="1:11" ht="25.5">
      <c r="A54" s="66" t="s">
        <v>513</v>
      </c>
      <c r="B54" s="31"/>
      <c r="C54" s="31"/>
      <c r="D54" s="31"/>
      <c r="E54" s="31"/>
      <c r="F54" s="31"/>
      <c r="G54" s="71" t="s">
        <v>174</v>
      </c>
      <c r="H54" s="71" t="s">
        <v>515</v>
      </c>
    </row>
    <row r="55" spans="1:11">
      <c r="A55" s="95" t="s">
        <v>801</v>
      </c>
      <c r="B55" s="16"/>
      <c r="C55" s="16"/>
      <c r="D55" s="16"/>
      <c r="E55" s="16"/>
      <c r="F55" s="16"/>
      <c r="G55" s="9">
        <v>0</v>
      </c>
      <c r="H55" s="9">
        <v>0</v>
      </c>
    </row>
    <row r="56" spans="1:11">
      <c r="A56" s="95" t="s">
        <v>802</v>
      </c>
      <c r="B56" s="16"/>
      <c r="C56" s="16"/>
      <c r="D56" s="16"/>
      <c r="E56" s="16"/>
      <c r="F56" s="16"/>
      <c r="G56" s="9">
        <v>0</v>
      </c>
      <c r="H56" s="9">
        <v>0</v>
      </c>
    </row>
    <row r="57" spans="1:11">
      <c r="A57" s="15"/>
      <c r="B57" s="16"/>
      <c r="C57" s="16"/>
      <c r="D57" s="16"/>
      <c r="E57" s="16"/>
      <c r="F57" s="16"/>
      <c r="G57" s="9"/>
      <c r="H57" s="9"/>
    </row>
    <row r="58" spans="1:11">
      <c r="A58" s="15"/>
      <c r="B58" s="16"/>
      <c r="C58" s="16"/>
      <c r="D58" s="16"/>
      <c r="E58" s="16"/>
      <c r="F58" s="16"/>
      <c r="G58" s="9"/>
      <c r="H58" s="9"/>
    </row>
    <row r="59" spans="1:11">
      <c r="A59" s="15"/>
      <c r="B59" s="16"/>
      <c r="C59" s="16"/>
      <c r="D59" s="16"/>
      <c r="E59" s="16"/>
      <c r="F59" s="16"/>
      <c r="G59" s="9"/>
      <c r="H59" s="9"/>
    </row>
    <row r="60" spans="1:11">
      <c r="A60" s="8" t="s">
        <v>182</v>
      </c>
      <c r="G60" s="186">
        <f>SUM(G55:G59)</f>
        <v>0</v>
      </c>
      <c r="H60" s="186">
        <f>SUM(G55*H55)+(G56*H56)+(G57*H57)+(G58*H58)+(G59*H59)</f>
        <v>0</v>
      </c>
    </row>
    <row r="62" spans="1:11">
      <c r="A62" s="1" t="s">
        <v>407</v>
      </c>
    </row>
    <row r="63" spans="1:11">
      <c r="A63" s="27" t="s">
        <v>362</v>
      </c>
      <c r="B63" s="8" t="s">
        <v>183</v>
      </c>
      <c r="D63" s="10"/>
      <c r="E63" s="10"/>
      <c r="G63" s="27" t="s">
        <v>362</v>
      </c>
      <c r="H63" s="8" t="s">
        <v>186</v>
      </c>
      <c r="J63" s="143"/>
      <c r="K63" s="10"/>
    </row>
    <row r="64" spans="1:11">
      <c r="A64" s="27" t="s">
        <v>362</v>
      </c>
      <c r="B64" s="8" t="s">
        <v>184</v>
      </c>
      <c r="D64" s="143"/>
      <c r="E64" s="10"/>
      <c r="G64" s="27" t="s">
        <v>362</v>
      </c>
      <c r="H64" s="8" t="s">
        <v>187</v>
      </c>
      <c r="J64" s="143"/>
      <c r="K64" s="10"/>
    </row>
    <row r="65" spans="1:11">
      <c r="A65" s="27" t="s">
        <v>362</v>
      </c>
      <c r="B65" s="8" t="s">
        <v>185</v>
      </c>
      <c r="D65" s="10"/>
      <c r="E65" s="10"/>
      <c r="F65"/>
      <c r="G65" s="27" t="s">
        <v>362</v>
      </c>
      <c r="H65" s="8" t="s">
        <v>188</v>
      </c>
      <c r="J65" s="10"/>
      <c r="K65" s="10"/>
    </row>
  </sheetData>
  <customSheetViews>
    <customSheetView guid="{DC289960-5C22-11D6-B699-00010261CDBB}" zeroValues="0" showRuler="0">
      <selection activeCell="C46" sqref="C46"/>
      <rowBreaks count="1" manualBreakCount="1">
        <brk id="38" max="16383" man="1"/>
      </rowBreaks>
      <pageMargins left="0.5" right="0.5" top="0.5" bottom="0.5" header="0.5" footer="0.5"/>
      <printOptions horizontalCentered="1"/>
      <pageSetup firstPageNumber="7" orientation="landscape" useFirstPageNumber="1" horizontalDpi="4294967292" r:id="rId1"/>
      <headerFooter alignWithMargins="0"/>
    </customSheetView>
  </customSheetViews>
  <phoneticPr fontId="18" type="noConversion"/>
  <printOptions horizontalCentered="1"/>
  <pageMargins left="0.28999999999999998" right="0.25" top="0.5" bottom="0.25" header="0.5" footer="0.39"/>
  <pageSetup fitToHeight="0" orientation="landscape" useFirstPageNumber="1" r:id="rId2"/>
  <headerFooter alignWithMargins="0">
    <oddFooter>&amp;L&amp;"Times New Roman,Italic"&amp;8DHCD Form 202 - PADD (rev. June 2014)&amp;C&amp;"Times New Roman,Italic"&amp;9&amp;P&amp;R&amp;"Times New Roman,Italic"&amp;8PROJECT INCOME INFORMATION</oddFooter>
  </headerFooter>
  <rowBreaks count="1" manualBreakCount="1">
    <brk id="38"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73"/>
  <sheetViews>
    <sheetView topLeftCell="A2" zoomScaleNormal="100" zoomScaleSheetLayoutView="100" workbookViewId="0">
      <selection activeCell="A2" sqref="A2"/>
    </sheetView>
  </sheetViews>
  <sheetFormatPr defaultColWidth="11.83203125" defaultRowHeight="12.75"/>
  <cols>
    <col min="1" max="3" width="11.83203125" style="8"/>
    <col min="4" max="7" width="11.83203125" style="8" customWidth="1"/>
    <col min="8" max="9" width="11.83203125" style="8"/>
    <col min="10" max="10" width="10.5" style="8" bestFit="1" customWidth="1"/>
    <col min="11" max="11" width="18.5" style="8" bestFit="1" customWidth="1"/>
    <col min="12" max="16384" width="11.83203125" style="8"/>
  </cols>
  <sheetData>
    <row r="1" spans="1:12" hidden="1">
      <c r="A1" s="8" t="s">
        <v>399</v>
      </c>
      <c r="B1" s="8" t="s">
        <v>619</v>
      </c>
      <c r="C1" s="8" t="s">
        <v>2</v>
      </c>
    </row>
    <row r="2" spans="1:12" ht="19.5">
      <c r="A2" s="58" t="s">
        <v>408</v>
      </c>
      <c r="B2" s="59"/>
      <c r="C2" s="59"/>
      <c r="D2" s="59"/>
      <c r="E2" s="59"/>
      <c r="F2" s="59"/>
      <c r="G2" s="59"/>
      <c r="H2" s="59"/>
      <c r="I2" s="59"/>
      <c r="L2" s="1"/>
    </row>
    <row r="3" spans="1:12" ht="16.5" customHeight="1">
      <c r="G3" s="302"/>
      <c r="K3" s="302"/>
      <c r="L3" s="1"/>
    </row>
    <row r="4" spans="1:12">
      <c r="A4" s="29" t="s">
        <v>409</v>
      </c>
      <c r="B4" s="51"/>
      <c r="C4" s="51"/>
      <c r="D4" s="51"/>
      <c r="E4" s="51"/>
      <c r="F4" s="51"/>
      <c r="G4" s="51"/>
      <c r="H4" s="51"/>
      <c r="I4" s="51"/>
      <c r="J4" s="358"/>
      <c r="K4" s="302"/>
      <c r="L4" s="1"/>
    </row>
    <row r="5" spans="1:12">
      <c r="I5" s="430" t="s">
        <v>646</v>
      </c>
      <c r="J5" s="430" t="s">
        <v>647</v>
      </c>
    </row>
    <row r="6" spans="1:12">
      <c r="A6" s="8" t="s">
        <v>189</v>
      </c>
      <c r="I6" s="305">
        <v>0</v>
      </c>
      <c r="J6" s="459" t="e">
        <f>I6/GENERAL!$H$114</f>
        <v>#DIV/0!</v>
      </c>
      <c r="K6" s="303"/>
    </row>
    <row r="7" spans="1:12">
      <c r="A7" s="8" t="s">
        <v>190</v>
      </c>
      <c r="I7" s="364"/>
      <c r="J7" s="256" t="e">
        <f>I7/GENERAL!$H$114</f>
        <v>#DIV/0!</v>
      </c>
      <c r="K7" s="303" t="s">
        <v>399</v>
      </c>
      <c r="L7" s="120" t="s">
        <v>610</v>
      </c>
    </row>
    <row r="8" spans="1:12">
      <c r="A8" s="8" t="s">
        <v>191</v>
      </c>
      <c r="I8" s="355"/>
      <c r="J8" s="256" t="e">
        <f>I8/GENERAL!$H$114</f>
        <v>#DIV/0!</v>
      </c>
      <c r="K8" s="303"/>
      <c r="L8" s="3"/>
    </row>
    <row r="9" spans="1:12">
      <c r="A9" s="8" t="s">
        <v>192</v>
      </c>
      <c r="I9" s="355"/>
      <c r="J9" s="256" t="e">
        <f>I9/GENERAL!$H$114</f>
        <v>#DIV/0!</v>
      </c>
      <c r="K9" s="303"/>
      <c r="L9" s="3"/>
    </row>
    <row r="10" spans="1:12">
      <c r="A10" s="1" t="s">
        <v>410</v>
      </c>
      <c r="F10" s="175">
        <v>0.05</v>
      </c>
      <c r="G10" s="8" t="s">
        <v>193</v>
      </c>
      <c r="I10" s="428"/>
      <c r="J10" s="460" t="e">
        <f>I10/GENERAL!$H$114</f>
        <v>#DIV/0!</v>
      </c>
      <c r="K10" s="303" t="s">
        <v>2</v>
      </c>
      <c r="L10" s="120" t="s">
        <v>610</v>
      </c>
    </row>
    <row r="11" spans="1:12">
      <c r="A11" s="8" t="s">
        <v>194</v>
      </c>
      <c r="I11" s="355"/>
      <c r="J11" s="256" t="e">
        <f>I11/GENERAL!$H$114</f>
        <v>#DIV/0!</v>
      </c>
      <c r="K11" s="303"/>
      <c r="L11" s="3"/>
    </row>
    <row r="12" spans="1:12">
      <c r="A12" s="1" t="s">
        <v>411</v>
      </c>
      <c r="I12" s="355"/>
      <c r="J12" s="256" t="e">
        <f>I12/GENERAL!$H$114</f>
        <v>#DIV/0!</v>
      </c>
      <c r="K12" s="303"/>
      <c r="L12" s="3"/>
    </row>
    <row r="13" spans="1:12">
      <c r="A13" s="1" t="s">
        <v>412</v>
      </c>
      <c r="I13" s="355"/>
      <c r="J13" s="256" t="e">
        <f>I13/GENERAL!$H$114</f>
        <v>#DIV/0!</v>
      </c>
      <c r="K13" s="303"/>
      <c r="L13" s="3"/>
    </row>
    <row r="14" spans="1:12">
      <c r="A14" s="8" t="s">
        <v>195</v>
      </c>
      <c r="I14" s="355"/>
      <c r="J14" s="256" t="e">
        <f>I14/GENERAL!$H$114</f>
        <v>#DIV/0!</v>
      </c>
      <c r="K14" s="303" t="s">
        <v>2</v>
      </c>
      <c r="L14" s="120" t="s">
        <v>610</v>
      </c>
    </row>
    <row r="15" spans="1:12">
      <c r="A15" s="8" t="s">
        <v>196</v>
      </c>
      <c r="I15" s="355"/>
      <c r="J15" s="256" t="e">
        <f>I15/GENERAL!$H$114</f>
        <v>#DIV/0!</v>
      </c>
      <c r="K15" s="303"/>
      <c r="L15" s="3"/>
    </row>
    <row r="16" spans="1:12">
      <c r="A16" s="8" t="s">
        <v>197</v>
      </c>
      <c r="I16" s="355"/>
      <c r="J16" s="256" t="e">
        <f>I16/GENERAL!$H$114</f>
        <v>#DIV/0!</v>
      </c>
      <c r="K16" s="303"/>
      <c r="L16" s="3"/>
    </row>
    <row r="17" spans="1:12">
      <c r="A17" s="1" t="s">
        <v>413</v>
      </c>
      <c r="E17" s="51"/>
      <c r="F17" s="51"/>
      <c r="G17" s="51"/>
      <c r="I17" s="355"/>
      <c r="J17" s="256" t="e">
        <f>I17/GENERAL!$H$114</f>
        <v>#DIV/0!</v>
      </c>
      <c r="K17" s="303"/>
      <c r="L17" s="3"/>
    </row>
    <row r="18" spans="1:12">
      <c r="A18" s="1" t="s">
        <v>725</v>
      </c>
      <c r="E18" s="28"/>
      <c r="F18" s="28"/>
      <c r="G18" s="28"/>
      <c r="I18" s="355"/>
      <c r="J18" s="256" t="e">
        <f>I18/GENERAL!$H$114</f>
        <v>#DIV/0!</v>
      </c>
      <c r="K18" s="303"/>
      <c r="L18" s="3"/>
    </row>
    <row r="19" spans="1:12">
      <c r="A19" s="1" t="s">
        <v>97</v>
      </c>
      <c r="C19" s="51"/>
      <c r="D19" s="51"/>
      <c r="E19" s="51"/>
      <c r="F19" s="28"/>
      <c r="G19" s="28"/>
      <c r="I19" s="355"/>
      <c r="J19" s="256" t="e">
        <f>I19/GENERAL!$H$114</f>
        <v>#DIV/0!</v>
      </c>
      <c r="K19" s="303"/>
      <c r="L19" s="3"/>
    </row>
    <row r="20" spans="1:12">
      <c r="A20" s="21" t="s">
        <v>198</v>
      </c>
      <c r="I20" s="429">
        <f>+SUM(I6:I19)</f>
        <v>0</v>
      </c>
      <c r="J20" s="429" t="e">
        <f>I20/GENERAL!$H$114</f>
        <v>#DIV/0!</v>
      </c>
      <c r="K20" s="303"/>
      <c r="L20" s="3"/>
    </row>
    <row r="21" spans="1:12">
      <c r="K21" s="303"/>
      <c r="L21" s="3"/>
    </row>
    <row r="22" spans="1:12">
      <c r="A22" s="29" t="s">
        <v>414</v>
      </c>
      <c r="B22" s="51"/>
      <c r="C22" s="51"/>
      <c r="D22" s="51"/>
      <c r="E22" s="51"/>
      <c r="F22" s="51"/>
      <c r="G22" s="51"/>
      <c r="H22" s="51"/>
      <c r="I22" s="51"/>
      <c r="K22" s="303"/>
      <c r="L22" s="3"/>
    </row>
    <row r="23" spans="1:12">
      <c r="I23" s="430" t="s">
        <v>646</v>
      </c>
      <c r="J23" s="430" t="s">
        <v>647</v>
      </c>
      <c r="K23" s="303"/>
      <c r="L23" s="3"/>
    </row>
    <row r="24" spans="1:12">
      <c r="A24" s="8" t="s">
        <v>199</v>
      </c>
      <c r="I24" s="427" t="s">
        <v>119</v>
      </c>
      <c r="J24" s="461" t="e">
        <f>I24/GENERAL!$H$114</f>
        <v>#DIV/0!</v>
      </c>
      <c r="K24" s="303"/>
      <c r="L24" s="3"/>
    </row>
    <row r="25" spans="1:12">
      <c r="A25" s="1" t="s">
        <v>499</v>
      </c>
      <c r="I25" s="355"/>
      <c r="J25" s="256" t="e">
        <f>I25/GENERAL!$H$114</f>
        <v>#DIV/0!</v>
      </c>
      <c r="K25" s="303"/>
      <c r="L25" s="3"/>
    </row>
    <row r="26" spans="1:12">
      <c r="A26" s="8" t="s">
        <v>200</v>
      </c>
      <c r="I26" s="355"/>
      <c r="J26" s="256" t="e">
        <f>I26/GENERAL!$H$114</f>
        <v>#DIV/0!</v>
      </c>
      <c r="K26" s="303"/>
      <c r="L26" s="3"/>
    </row>
    <row r="27" spans="1:12">
      <c r="A27" s="302" t="s">
        <v>110</v>
      </c>
      <c r="I27" s="355"/>
      <c r="J27" s="256" t="e">
        <f>I27/GENERAL!$H$114</f>
        <v>#DIV/0!</v>
      </c>
      <c r="K27" s="303"/>
      <c r="L27" s="3"/>
    </row>
    <row r="28" spans="1:12">
      <c r="A28" s="1" t="s">
        <v>97</v>
      </c>
      <c r="C28" s="51"/>
      <c r="D28" s="51"/>
      <c r="E28" s="51"/>
      <c r="F28" s="28"/>
      <c r="G28" s="28"/>
      <c r="I28" s="355"/>
      <c r="J28" s="256" t="e">
        <f>I28/GENERAL!$H$114</f>
        <v>#DIV/0!</v>
      </c>
      <c r="K28" s="303"/>
      <c r="L28" s="3"/>
    </row>
    <row r="29" spans="1:12">
      <c r="A29" s="21" t="s">
        <v>201</v>
      </c>
      <c r="I29" s="429">
        <f>+SUM(I24:I28)</f>
        <v>0</v>
      </c>
      <c r="J29" s="429" t="e">
        <f>I29/GENERAL!$H$114</f>
        <v>#DIV/0!</v>
      </c>
      <c r="K29" s="303"/>
      <c r="L29" s="3"/>
    </row>
    <row r="30" spans="1:12">
      <c r="K30" s="303"/>
      <c r="L30" s="3"/>
    </row>
    <row r="31" spans="1:12">
      <c r="A31" s="29" t="s">
        <v>415</v>
      </c>
      <c r="B31" s="51"/>
      <c r="C31" s="51"/>
      <c r="D31" s="51"/>
      <c r="E31" s="51"/>
      <c r="F31" s="51"/>
      <c r="G31" s="51"/>
      <c r="H31" s="51"/>
      <c r="I31" s="51"/>
      <c r="K31" s="303"/>
      <c r="L31" s="3"/>
    </row>
    <row r="32" spans="1:12">
      <c r="I32" s="430" t="s">
        <v>646</v>
      </c>
      <c r="J32" s="430" t="s">
        <v>647</v>
      </c>
      <c r="K32" s="303"/>
      <c r="L32" s="3"/>
    </row>
    <row r="33" spans="1:12">
      <c r="A33" s="8" t="s">
        <v>202</v>
      </c>
      <c r="I33" s="305"/>
      <c r="J33" s="459" t="e">
        <f>I33/GENERAL!$H$114</f>
        <v>#DIV/0!</v>
      </c>
      <c r="K33" s="303"/>
      <c r="L33" s="3"/>
    </row>
    <row r="34" spans="1:12">
      <c r="A34" s="8" t="s">
        <v>203</v>
      </c>
      <c r="I34" s="355"/>
      <c r="J34" s="256" t="e">
        <f>I34/GENERAL!$H$114</f>
        <v>#DIV/0!</v>
      </c>
      <c r="K34" s="303"/>
      <c r="L34" s="3"/>
    </row>
    <row r="35" spans="1:12">
      <c r="A35" s="8" t="s">
        <v>204</v>
      </c>
      <c r="I35" s="355"/>
      <c r="J35" s="256" t="e">
        <f>I35/GENERAL!$H$114</f>
        <v>#DIV/0!</v>
      </c>
      <c r="K35" s="303" t="s">
        <v>2</v>
      </c>
      <c r="L35" s="120" t="s">
        <v>610</v>
      </c>
    </row>
    <row r="36" spans="1:12">
      <c r="A36" s="8" t="s">
        <v>205</v>
      </c>
      <c r="I36" s="355"/>
      <c r="J36" s="256" t="e">
        <f>I36/GENERAL!$H$114</f>
        <v>#DIV/0!</v>
      </c>
      <c r="K36" s="303" t="s">
        <v>2</v>
      </c>
      <c r="L36" s="120" t="s">
        <v>610</v>
      </c>
    </row>
    <row r="37" spans="1:12">
      <c r="A37" s="8" t="s">
        <v>206</v>
      </c>
      <c r="I37" s="355"/>
      <c r="J37" s="256" t="e">
        <f>I37/GENERAL!$H$114</f>
        <v>#DIV/0!</v>
      </c>
      <c r="K37" s="303"/>
      <c r="L37" s="3"/>
    </row>
    <row r="38" spans="1:12">
      <c r="A38" s="8" t="s">
        <v>207</v>
      </c>
      <c r="I38" s="355"/>
      <c r="J38" s="256" t="e">
        <f>I38/GENERAL!$H$114</f>
        <v>#DIV/0!</v>
      </c>
      <c r="K38" s="303"/>
      <c r="L38" s="120" t="s">
        <v>610</v>
      </c>
    </row>
    <row r="39" spans="1:12">
      <c r="A39" s="8" t="s">
        <v>208</v>
      </c>
      <c r="I39" s="364"/>
      <c r="J39" s="256" t="e">
        <f>I39/GENERAL!$H$114</f>
        <v>#DIV/0!</v>
      </c>
      <c r="K39" s="303"/>
      <c r="L39" s="120" t="s">
        <v>610</v>
      </c>
    </row>
    <row r="40" spans="1:12">
      <c r="A40" s="8" t="s">
        <v>209</v>
      </c>
      <c r="I40" s="355"/>
      <c r="J40" s="256" t="e">
        <f>I40/GENERAL!$H$114</f>
        <v>#DIV/0!</v>
      </c>
      <c r="K40" s="303"/>
      <c r="L40" s="3"/>
    </row>
    <row r="41" spans="1:12">
      <c r="A41" s="8" t="s">
        <v>210</v>
      </c>
      <c r="I41" s="355"/>
      <c r="J41" s="256" t="e">
        <f>I41/GENERAL!$H$114</f>
        <v>#DIV/0!</v>
      </c>
      <c r="K41" s="303"/>
      <c r="L41" s="3"/>
    </row>
    <row r="42" spans="1:12">
      <c r="A42" s="8" t="s">
        <v>211</v>
      </c>
      <c r="I42" s="364"/>
      <c r="J42" s="256" t="e">
        <f>I42/GENERAL!$H$114</f>
        <v>#DIV/0!</v>
      </c>
      <c r="K42" s="303"/>
      <c r="L42" s="120" t="s">
        <v>610</v>
      </c>
    </row>
    <row r="43" spans="1:12">
      <c r="A43" s="8" t="s">
        <v>212</v>
      </c>
      <c r="I43" s="364"/>
      <c r="J43" s="256" t="e">
        <f>I43/GENERAL!$H$114</f>
        <v>#DIV/0!</v>
      </c>
      <c r="K43" s="303"/>
      <c r="L43" s="3"/>
    </row>
    <row r="44" spans="1:12">
      <c r="A44" s="8" t="s">
        <v>213</v>
      </c>
      <c r="I44" s="355"/>
      <c r="J44" s="256" t="e">
        <f>I44/GENERAL!$H$114</f>
        <v>#DIV/0!</v>
      </c>
      <c r="K44" s="303"/>
      <c r="L44" s="3"/>
    </row>
    <row r="45" spans="1:12">
      <c r="A45" s="8" t="s">
        <v>214</v>
      </c>
      <c r="I45" s="355"/>
      <c r="J45" s="256" t="e">
        <f>I45/GENERAL!$H$114</f>
        <v>#DIV/0!</v>
      </c>
      <c r="K45" s="303"/>
      <c r="L45" s="120" t="s">
        <v>610</v>
      </c>
    </row>
    <row r="46" spans="1:12">
      <c r="A46" s="8" t="s">
        <v>215</v>
      </c>
      <c r="I46" s="355"/>
      <c r="J46" s="256" t="e">
        <f>I46/GENERAL!$H$114</f>
        <v>#DIV/0!</v>
      </c>
      <c r="K46" s="303"/>
      <c r="L46" s="120" t="s">
        <v>610</v>
      </c>
    </row>
    <row r="47" spans="1:12">
      <c r="A47" s="8" t="s">
        <v>216</v>
      </c>
      <c r="I47" s="355"/>
      <c r="J47" s="256" t="e">
        <f>I47/GENERAL!$H$114</f>
        <v>#DIV/0!</v>
      </c>
      <c r="K47" s="303"/>
      <c r="L47" s="120" t="s">
        <v>610</v>
      </c>
    </row>
    <row r="48" spans="1:12">
      <c r="A48" s="8" t="s">
        <v>217</v>
      </c>
      <c r="I48" s="355"/>
      <c r="J48" s="256" t="e">
        <f>I48/GENERAL!$H$114</f>
        <v>#DIV/0!</v>
      </c>
      <c r="K48" s="303"/>
      <c r="L48" s="120" t="s">
        <v>610</v>
      </c>
    </row>
    <row r="49" spans="1:12">
      <c r="A49" s="8" t="s">
        <v>218</v>
      </c>
      <c r="I49" s="355"/>
      <c r="J49" s="256" t="e">
        <f>I49/GENERAL!$H$114</f>
        <v>#DIV/0!</v>
      </c>
      <c r="K49" s="303"/>
      <c r="L49" s="120" t="s">
        <v>610</v>
      </c>
    </row>
    <row r="50" spans="1:12">
      <c r="A50" s="8" t="s">
        <v>219</v>
      </c>
      <c r="I50" s="355"/>
      <c r="J50" s="256" t="e">
        <f>I50/GENERAL!$H$114</f>
        <v>#DIV/0!</v>
      </c>
      <c r="L50" s="3"/>
    </row>
    <row r="51" spans="1:12">
      <c r="A51" s="8" t="s">
        <v>220</v>
      </c>
      <c r="I51" s="355"/>
      <c r="J51" s="256" t="e">
        <f>I51/GENERAL!$H$114</f>
        <v>#DIV/0!</v>
      </c>
      <c r="L51" s="3"/>
    </row>
    <row r="52" spans="1:12">
      <c r="A52" s="8" t="s">
        <v>221</v>
      </c>
      <c r="I52" s="355"/>
      <c r="J52" s="256" t="e">
        <f>I52/GENERAL!$H$114</f>
        <v>#DIV/0!</v>
      </c>
      <c r="L52" s="3"/>
    </row>
    <row r="53" spans="1:12">
      <c r="A53" s="1" t="s">
        <v>97</v>
      </c>
      <c r="C53" s="51"/>
      <c r="D53" s="51"/>
      <c r="E53" s="51"/>
      <c r="F53" s="28"/>
      <c r="G53" s="28"/>
      <c r="I53" s="355"/>
      <c r="J53" s="256" t="e">
        <f>I53/GENERAL!$H$114</f>
        <v>#DIV/0!</v>
      </c>
      <c r="K53" s="303"/>
      <c r="L53" s="3"/>
    </row>
    <row r="54" spans="1:12">
      <c r="A54" s="21" t="s">
        <v>222</v>
      </c>
      <c r="I54" s="429">
        <f>+SUM(I33:I53)</f>
        <v>0</v>
      </c>
      <c r="J54" s="429" t="e">
        <f>I54/GENERAL!$H$114</f>
        <v>#DIV/0!</v>
      </c>
      <c r="L54" s="3"/>
    </row>
    <row r="55" spans="1:12">
      <c r="A55" s="3"/>
      <c r="I55" s="344"/>
      <c r="J55" s="378"/>
      <c r="L55" s="3"/>
    </row>
    <row r="56" spans="1:12">
      <c r="A56" s="29" t="s">
        <v>416</v>
      </c>
      <c r="B56" s="51"/>
      <c r="C56" s="51"/>
      <c r="D56" s="51"/>
      <c r="E56" s="51"/>
      <c r="F56" s="51"/>
      <c r="G56" s="51"/>
      <c r="H56" s="51"/>
      <c r="I56" s="51"/>
      <c r="L56" s="3"/>
    </row>
    <row r="57" spans="1:12">
      <c r="I57" s="430" t="s">
        <v>646</v>
      </c>
      <c r="J57" s="430" t="s">
        <v>647</v>
      </c>
      <c r="L57" s="3"/>
    </row>
    <row r="58" spans="1:12">
      <c r="A58" s="8" t="s">
        <v>224</v>
      </c>
      <c r="C58" s="7"/>
      <c r="D58" s="7"/>
      <c r="E58" s="7"/>
      <c r="I58" s="431"/>
      <c r="J58" s="459" t="e">
        <f>I58/GENERAL!$H$114</f>
        <v>#DIV/0!</v>
      </c>
      <c r="L58" s="3"/>
    </row>
    <row r="59" spans="1:12">
      <c r="A59" s="8" t="s">
        <v>225</v>
      </c>
      <c r="C59" s="7"/>
      <c r="D59" s="79" t="s">
        <v>226</v>
      </c>
      <c r="E59" s="51"/>
      <c r="F59" s="80" t="s">
        <v>227</v>
      </c>
      <c r="G59" s="51"/>
      <c r="H59" s="79" t="s">
        <v>228</v>
      </c>
      <c r="I59" s="355"/>
      <c r="J59" s="256" t="e">
        <f>I59/GENERAL!$H$114</f>
        <v>#DIV/0!</v>
      </c>
      <c r="L59" s="3"/>
    </row>
    <row r="60" spans="1:12">
      <c r="A60" s="8" t="s">
        <v>229</v>
      </c>
      <c r="I60" s="355"/>
      <c r="J60" s="256" t="e">
        <f>I60/GENERAL!$H$114</f>
        <v>#DIV/0!</v>
      </c>
      <c r="L60" s="3"/>
    </row>
    <row r="61" spans="1:12">
      <c r="A61" s="8" t="s">
        <v>230</v>
      </c>
      <c r="I61" s="355"/>
      <c r="J61" s="256" t="e">
        <f>I61/GENERAL!$H$114</f>
        <v>#DIV/0!</v>
      </c>
      <c r="L61" s="3"/>
    </row>
    <row r="62" spans="1:12">
      <c r="A62" s="1" t="s">
        <v>417</v>
      </c>
      <c r="I62" s="355"/>
      <c r="J62" s="256" t="e">
        <f>I62/GENERAL!$H$114</f>
        <v>#DIV/0!</v>
      </c>
      <c r="L62" s="3"/>
    </row>
    <row r="63" spans="1:12">
      <c r="A63" s="8" t="s">
        <v>231</v>
      </c>
      <c r="I63" s="355"/>
      <c r="J63" s="256" t="e">
        <f>I63/GENERAL!$H$114</f>
        <v>#DIV/0!</v>
      </c>
      <c r="L63" s="3"/>
    </row>
    <row r="64" spans="1:12">
      <c r="A64" s="8" t="s">
        <v>232</v>
      </c>
      <c r="I64" s="355"/>
      <c r="J64" s="256" t="e">
        <f>I64/GENERAL!$H$114</f>
        <v>#DIV/0!</v>
      </c>
      <c r="L64" s="3"/>
    </row>
    <row r="65" spans="1:12">
      <c r="A65" s="8" t="s">
        <v>233</v>
      </c>
      <c r="I65" s="355"/>
      <c r="J65" s="256" t="e">
        <f>I65/GENERAL!$H$114</f>
        <v>#DIV/0!</v>
      </c>
      <c r="L65" s="3"/>
    </row>
    <row r="66" spans="1:12">
      <c r="A66" s="1" t="s">
        <v>97</v>
      </c>
      <c r="C66" s="51"/>
      <c r="D66" s="51"/>
      <c r="E66" s="51"/>
      <c r="F66" s="28"/>
      <c r="G66" s="28"/>
      <c r="I66" s="355"/>
      <c r="J66" s="256" t="e">
        <f>I66/GENERAL!$H$114</f>
        <v>#DIV/0!</v>
      </c>
      <c r="K66" s="303"/>
      <c r="L66" s="3"/>
    </row>
    <row r="67" spans="1:12">
      <c r="A67" s="21" t="s">
        <v>234</v>
      </c>
      <c r="I67" s="429">
        <f>+SUM(I58:I66)</f>
        <v>0</v>
      </c>
      <c r="J67" s="429" t="e">
        <f>I67/GENERAL!$H$114</f>
        <v>#DIV/0!</v>
      </c>
      <c r="L67" s="3"/>
    </row>
    <row r="68" spans="1:12">
      <c r="A68" s="21"/>
      <c r="I68" s="344"/>
      <c r="J68" s="357"/>
      <c r="L68" s="3"/>
    </row>
    <row r="69" spans="1:12">
      <c r="A69" s="354" t="s">
        <v>598</v>
      </c>
      <c r="C69" s="302"/>
      <c r="I69" s="427"/>
      <c r="J69" s="459" t="e">
        <f>I69/GENERAL!$H$114</f>
        <v>#DIV/0!</v>
      </c>
      <c r="L69" s="3"/>
    </row>
    <row r="70" spans="1:12">
      <c r="A70" s="21" t="s">
        <v>469</v>
      </c>
      <c r="I70" s="427"/>
      <c r="J70" s="459" t="e">
        <f>I70/GENERAL!$H$114</f>
        <v>#DIV/0!</v>
      </c>
      <c r="L70" s="3"/>
    </row>
    <row r="71" spans="1:12">
      <c r="A71" s="21" t="s">
        <v>235</v>
      </c>
      <c r="I71" s="429">
        <f>+I20+I29+I54+I67+I69+I70</f>
        <v>0</v>
      </c>
      <c r="J71" s="429" t="e">
        <f>I71/GENERAL!$H$114</f>
        <v>#DIV/0!</v>
      </c>
      <c r="L71" s="3"/>
    </row>
    <row r="72" spans="1:12" ht="13.5">
      <c r="A72" s="21" t="s">
        <v>480</v>
      </c>
      <c r="I72" s="429">
        <f>INCOME!K50-EXPENSES!I71</f>
        <v>0</v>
      </c>
      <c r="J72" s="429" t="e">
        <f>I72/GENERAL!$H$114</f>
        <v>#DIV/0!</v>
      </c>
      <c r="L72" s="3"/>
    </row>
    <row r="73" spans="1:12">
      <c r="L73" s="3"/>
    </row>
  </sheetData>
  <customSheetViews>
    <customSheetView guid="{DC289960-5C22-11D6-B699-00010261CDBB}" showRuler="0">
      <selection activeCell="C64" sqref="C64"/>
      <rowBreaks count="2" manualBreakCount="2">
        <brk id="53" max="16383" man="1"/>
        <brk id="88" max="65535" man="1"/>
      </rowBreaks>
      <pageMargins left="0.5" right="0.5" top="0.5" bottom="0.75" header="0.5" footer="0.5"/>
      <pageSetup firstPageNumber="9" orientation="portrait" useFirstPageNumber="1" horizontalDpi="4294967292" r:id="rId1"/>
      <headerFooter alignWithMargins="0"/>
    </customSheetView>
  </customSheetViews>
  <phoneticPr fontId="18" type="noConversion"/>
  <dataValidations count="1">
    <dataValidation type="list" allowBlank="1" showInputMessage="1" showErrorMessage="1" sqref="K35:K36 K38:K39 K42 K45:K49 K7 K10 K14">
      <formula1>$A$1:$C$1</formula1>
    </dataValidation>
  </dataValidations>
  <printOptions horizontalCentered="1"/>
  <pageMargins left="0.28999999999999998" right="0.25" top="0.5" bottom="0.25" header="0.5" footer="0.39"/>
  <pageSetup scale="84" fitToHeight="0" orientation="portrait" useFirstPageNumber="1" r:id="rId2"/>
  <headerFooter alignWithMargins="0">
    <oddFooter>&amp;L&amp;"Times New Roman,Italic"&amp;8DHCD Form 202 - PADD (rev. June 2014)&amp;C&amp;"Times New Roman,Italic"&amp;9&amp;P&amp;R&amp;"Times New Roman,Italic"&amp;8PROJECT EXPENSES INFORMATION</oddFooter>
  </headerFooter>
  <rowBreaks count="1" manualBreakCount="1">
    <brk id="55"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8"/>
  <sheetViews>
    <sheetView showZeros="0" topLeftCell="A2" zoomScaleNormal="100" zoomScaleSheetLayoutView="100" workbookViewId="0">
      <selection activeCell="A2" sqref="A2:M2"/>
    </sheetView>
  </sheetViews>
  <sheetFormatPr defaultColWidth="11.83203125" defaultRowHeight="12.75"/>
  <cols>
    <col min="1" max="1" width="3.83203125" style="6" customWidth="1"/>
    <col min="2" max="2" width="14.33203125" style="6" customWidth="1"/>
    <col min="3" max="3" width="11.83203125" style="6"/>
    <col min="4" max="4" width="17.33203125" style="6" customWidth="1"/>
    <col min="5" max="5" width="15.1640625" style="6" bestFit="1" customWidth="1"/>
    <col min="6" max="6" width="14.1640625" style="6" bestFit="1" customWidth="1"/>
    <col min="7" max="7" width="15.1640625" style="6" bestFit="1" customWidth="1"/>
    <col min="8" max="8" width="12.83203125" style="6" bestFit="1" customWidth="1"/>
    <col min="9" max="9" width="13.5" style="6" bestFit="1" customWidth="1"/>
    <col min="10" max="10" width="11.5" style="154" bestFit="1" customWidth="1"/>
    <col min="11" max="11" width="10.83203125" style="154" customWidth="1"/>
    <col min="12" max="12" width="13.5" style="6" bestFit="1" customWidth="1"/>
    <col min="13" max="13" width="13.5" style="389" bestFit="1" customWidth="1"/>
    <col min="14" max="16384" width="11.83203125" style="6"/>
  </cols>
  <sheetData>
    <row r="1" spans="1:15" ht="12.75" hidden="1" customHeight="1">
      <c r="A1" s="6" t="s">
        <v>622</v>
      </c>
      <c r="B1" s="6" t="s">
        <v>399</v>
      </c>
      <c r="C1" s="6" t="s">
        <v>619</v>
      </c>
      <c r="D1" s="6" t="s">
        <v>3</v>
      </c>
      <c r="F1" s="6" t="s">
        <v>738</v>
      </c>
      <c r="G1" s="6" t="s">
        <v>739</v>
      </c>
      <c r="H1" s="6" t="s">
        <v>740</v>
      </c>
    </row>
    <row r="2" spans="1:15" ht="36.75" customHeight="1">
      <c r="A2" s="741" t="s">
        <v>108</v>
      </c>
      <c r="B2" s="741"/>
      <c r="C2" s="741"/>
      <c r="D2" s="741"/>
      <c r="E2" s="741"/>
      <c r="F2" s="741"/>
      <c r="G2" s="741"/>
      <c r="H2" s="741"/>
      <c r="I2" s="741"/>
      <c r="J2" s="741"/>
      <c r="K2" s="741"/>
      <c r="L2" s="741"/>
      <c r="M2" s="741"/>
    </row>
    <row r="3" spans="1:15">
      <c r="A3" s="92" t="s">
        <v>420</v>
      </c>
      <c r="B3" s="91"/>
      <c r="C3" s="91"/>
      <c r="D3" s="91"/>
      <c r="E3" s="91"/>
      <c r="F3" s="377"/>
      <c r="G3" s="91"/>
      <c r="H3" s="392"/>
      <c r="I3" s="91"/>
      <c r="J3" s="392"/>
      <c r="K3" s="392"/>
      <c r="L3" s="53"/>
      <c r="M3" s="489"/>
    </row>
    <row r="4" spans="1:15">
      <c r="G4"/>
      <c r="L4"/>
      <c r="N4" s="347"/>
      <c r="O4" s="347"/>
    </row>
    <row r="5" spans="1:15">
      <c r="A5" s="49" t="s">
        <v>427</v>
      </c>
      <c r="L5"/>
      <c r="M5" s="6"/>
    </row>
    <row r="6" spans="1:15" s="22" customFormat="1" ht="38.25">
      <c r="A6" s="739" t="s">
        <v>426</v>
      </c>
      <c r="B6" s="740"/>
      <c r="C6" s="740"/>
      <c r="D6" s="742"/>
      <c r="E6" s="581" t="s">
        <v>520</v>
      </c>
      <c r="F6" s="657" t="s">
        <v>813</v>
      </c>
      <c r="G6" s="609" t="s">
        <v>765</v>
      </c>
      <c r="H6" s="408" t="s">
        <v>487</v>
      </c>
      <c r="I6" s="582" t="s">
        <v>488</v>
      </c>
      <c r="J6" s="593" t="s">
        <v>489</v>
      </c>
      <c r="K6" s="402" t="s">
        <v>628</v>
      </c>
      <c r="L6" s="402" t="s">
        <v>620</v>
      </c>
      <c r="M6" s="402" t="s">
        <v>766</v>
      </c>
    </row>
    <row r="7" spans="1:15">
      <c r="A7" s="113">
        <v>1</v>
      </c>
      <c r="B7" t="s">
        <v>17</v>
      </c>
      <c r="C7" s="100"/>
      <c r="D7" s="100"/>
      <c r="E7" s="595"/>
      <c r="F7" s="576"/>
      <c r="G7" s="585"/>
      <c r="H7" s="258"/>
      <c r="I7" s="65">
        <f t="shared" ref="I7:I12" si="0">E7</f>
        <v>0</v>
      </c>
      <c r="J7" s="359">
        <f t="shared" ref="J7:J12" si="1">E7-H7-I7</f>
        <v>0</v>
      </c>
      <c r="K7" s="429" t="e">
        <f>E7/GENERAL!$I$91</f>
        <v>#DIV/0!</v>
      </c>
      <c r="L7" s="429" t="e">
        <f>E7/GENERAL!$H$114</f>
        <v>#DIV/0!</v>
      </c>
      <c r="M7" s="227"/>
    </row>
    <row r="8" spans="1:15">
      <c r="A8" s="113">
        <f>A7+1</f>
        <v>2</v>
      </c>
      <c r="B8" s="309" t="s">
        <v>18</v>
      </c>
      <c r="C8" s="100"/>
      <c r="D8" s="47"/>
      <c r="E8" s="235"/>
      <c r="F8" s="577" t="str">
        <f>IF(E8="","",E8/$E$13)</f>
        <v/>
      </c>
      <c r="G8" s="227"/>
      <c r="H8" s="156"/>
      <c r="I8" s="65">
        <f t="shared" si="0"/>
        <v>0</v>
      </c>
      <c r="J8" s="360">
        <f t="shared" si="1"/>
        <v>0</v>
      </c>
      <c r="K8" s="256" t="e">
        <f>E8/GENERAL!$I$91</f>
        <v>#DIV/0!</v>
      </c>
      <c r="L8" s="256" t="e">
        <f>E8/GENERAL!$H$114</f>
        <v>#DIV/0!</v>
      </c>
      <c r="M8" s="227"/>
    </row>
    <row r="9" spans="1:15">
      <c r="A9" s="113">
        <f t="shared" ref="A9:A15" si="2">A8+1</f>
        <v>3</v>
      </c>
      <c r="B9" s="309" t="s">
        <v>19</v>
      </c>
      <c r="C9" s="100"/>
      <c r="D9" s="47"/>
      <c r="E9" s="235"/>
      <c r="F9" s="577" t="str">
        <f>IF(E9="","",E9/$E$13)</f>
        <v/>
      </c>
      <c r="G9" s="227"/>
      <c r="H9" s="156"/>
      <c r="I9" s="65">
        <f t="shared" si="0"/>
        <v>0</v>
      </c>
      <c r="J9" s="360">
        <f t="shared" si="1"/>
        <v>0</v>
      </c>
      <c r="K9" s="256" t="e">
        <f>E9/GENERAL!$I$91</f>
        <v>#DIV/0!</v>
      </c>
      <c r="L9" s="256" t="e">
        <f>E9/GENERAL!$H$114</f>
        <v>#DIV/0!</v>
      </c>
      <c r="M9" s="227"/>
    </row>
    <row r="10" spans="1:15">
      <c r="A10" s="113">
        <f t="shared" si="2"/>
        <v>4</v>
      </c>
      <c r="B10" s="309" t="s">
        <v>20</v>
      </c>
      <c r="C10" s="100"/>
      <c r="D10" s="47"/>
      <c r="E10" s="235"/>
      <c r="F10" s="577" t="str">
        <f>IF(E10="","",E10/$E$13)</f>
        <v/>
      </c>
      <c r="G10" s="227"/>
      <c r="H10" s="156"/>
      <c r="I10" s="65">
        <f t="shared" si="0"/>
        <v>0</v>
      </c>
      <c r="J10" s="360">
        <f t="shared" si="1"/>
        <v>0</v>
      </c>
      <c r="K10" s="256" t="e">
        <f>E10/GENERAL!$I$91</f>
        <v>#DIV/0!</v>
      </c>
      <c r="L10" s="256" t="e">
        <f>E10/GENERAL!$H$114</f>
        <v>#DIV/0!</v>
      </c>
      <c r="M10" s="227"/>
    </row>
    <row r="11" spans="1:15">
      <c r="A11" s="113">
        <f t="shared" si="2"/>
        <v>5</v>
      </c>
      <c r="B11" s="309" t="s">
        <v>21</v>
      </c>
      <c r="C11" s="100"/>
      <c r="D11" s="47"/>
      <c r="E11" s="235"/>
      <c r="F11" s="576"/>
      <c r="G11" s="227"/>
      <c r="H11" s="156"/>
      <c r="I11" s="65">
        <f t="shared" si="0"/>
        <v>0</v>
      </c>
      <c r="J11" s="360">
        <f t="shared" si="1"/>
        <v>0</v>
      </c>
      <c r="K11" s="256" t="e">
        <f>E11/GENERAL!$I$91</f>
        <v>#DIV/0!</v>
      </c>
      <c r="L11" s="256" t="e">
        <f>E11/GENERAL!$H$114</f>
        <v>#DIV/0!</v>
      </c>
      <c r="M11" s="227"/>
    </row>
    <row r="12" spans="1:15">
      <c r="A12" s="113">
        <f t="shared" si="2"/>
        <v>6</v>
      </c>
      <c r="B12" s="309" t="s">
        <v>418</v>
      </c>
      <c r="C12" s="100"/>
      <c r="D12" s="47"/>
      <c r="E12" s="9"/>
      <c r="F12" s="576"/>
      <c r="G12" s="227"/>
      <c r="H12" s="156"/>
      <c r="I12" s="65">
        <f t="shared" si="0"/>
        <v>0</v>
      </c>
      <c r="J12" s="360">
        <f t="shared" si="1"/>
        <v>0</v>
      </c>
      <c r="K12" s="256" t="e">
        <f>E12/GENERAL!$I$91</f>
        <v>#DIV/0!</v>
      </c>
      <c r="L12" s="256" t="e">
        <f>E12/GENERAL!$H$114</f>
        <v>#DIV/0!</v>
      </c>
      <c r="M12" s="227"/>
    </row>
    <row r="13" spans="1:15">
      <c r="A13">
        <f t="shared" si="2"/>
        <v>7</v>
      </c>
      <c r="B13" s="393" t="s">
        <v>22</v>
      </c>
      <c r="E13" s="228">
        <f>SUM(E7:E12)</f>
        <v>0</v>
      </c>
      <c r="F13" s="231"/>
      <c r="G13" s="612"/>
      <c r="H13" s="228">
        <f>SUM(H7:H12)</f>
        <v>0</v>
      </c>
      <c r="I13" s="230">
        <f>SUM(I7:I12)</f>
        <v>0</v>
      </c>
      <c r="J13" s="361">
        <f>E13-I13</f>
        <v>0</v>
      </c>
      <c r="K13" s="447" t="e">
        <f>E13/GENERAL!$I$91</f>
        <v>#DIV/0!</v>
      </c>
      <c r="L13" s="447" t="e">
        <f>E13/GENERAL!$H$114</f>
        <v>#DIV/0!</v>
      </c>
      <c r="M13" s="227"/>
    </row>
    <row r="14" spans="1:15">
      <c r="A14">
        <f t="shared" si="2"/>
        <v>8</v>
      </c>
      <c r="B14" s="393" t="s">
        <v>23</v>
      </c>
      <c r="E14" s="234"/>
      <c r="F14" s="586" t="str">
        <f>IF(E14="","",E14/$E$13)</f>
        <v/>
      </c>
      <c r="G14" s="587">
        <f>G7</f>
        <v>0</v>
      </c>
      <c r="H14" s="229"/>
      <c r="I14" s="231">
        <f>E14</f>
        <v>0</v>
      </c>
      <c r="J14" s="362"/>
      <c r="K14" s="256" t="e">
        <f>E14/GENERAL!$I$91</f>
        <v>#DIV/0!</v>
      </c>
      <c r="L14" s="256" t="e">
        <f>E14/GENERAL!$H$114</f>
        <v>#DIV/0!</v>
      </c>
      <c r="M14" s="227"/>
    </row>
    <row r="15" spans="1:15">
      <c r="A15" s="3">
        <f t="shared" si="2"/>
        <v>9</v>
      </c>
      <c r="B15" s="281" t="s">
        <v>24</v>
      </c>
      <c r="C15" s="8"/>
      <c r="D15" s="8"/>
      <c r="E15" s="216">
        <f>SUM(E13:E14)</f>
        <v>0</v>
      </c>
      <c r="F15" s="8"/>
      <c r="G15" s="8"/>
      <c r="H15" s="216">
        <f>SUM(H13:H14)</f>
        <v>0</v>
      </c>
      <c r="I15" s="216">
        <f>SUM(I13:I14)</f>
        <v>0</v>
      </c>
      <c r="J15" s="363">
        <f>SUM(J13:J14)</f>
        <v>0</v>
      </c>
      <c r="K15" s="429" t="e">
        <f>E15/GENERAL!$I$91</f>
        <v>#DIV/0!</v>
      </c>
      <c r="L15" s="429" t="e">
        <f>E15/GENERAL!$H$114</f>
        <v>#DIV/0!</v>
      </c>
      <c r="M15" s="147"/>
    </row>
    <row r="16" spans="1:15">
      <c r="M16" s="6"/>
    </row>
    <row r="17" spans="1:13">
      <c r="M17" s="6"/>
    </row>
    <row r="18" spans="1:13">
      <c r="A18" s="103" t="s">
        <v>313</v>
      </c>
      <c r="B18" s="55"/>
      <c r="C18" s="55"/>
      <c r="D18" s="55"/>
      <c r="E18" s="55"/>
      <c r="M18" s="6"/>
    </row>
    <row r="19" spans="1:13" s="22" customFormat="1" ht="38.25">
      <c r="A19" s="743" t="s">
        <v>426</v>
      </c>
      <c r="B19" s="743"/>
      <c r="C19" s="743"/>
      <c r="D19" s="743"/>
      <c r="E19" s="581" t="s">
        <v>520</v>
      </c>
      <c r="F19" s="657" t="s">
        <v>813</v>
      </c>
      <c r="G19" s="609" t="s">
        <v>765</v>
      </c>
      <c r="H19" s="408" t="s">
        <v>487</v>
      </c>
      <c r="I19" s="582" t="s">
        <v>488</v>
      </c>
      <c r="J19" s="381" t="s">
        <v>489</v>
      </c>
      <c r="K19" s="402" t="s">
        <v>628</v>
      </c>
      <c r="L19" s="403" t="s">
        <v>620</v>
      </c>
      <c r="M19" s="402" t="s">
        <v>766</v>
      </c>
    </row>
    <row r="20" spans="1:13">
      <c r="A20" s="113">
        <f>A15+1</f>
        <v>10</v>
      </c>
      <c r="B20" s="309" t="s">
        <v>25</v>
      </c>
      <c r="C20" s="100"/>
      <c r="D20" s="102"/>
      <c r="E20" s="183"/>
      <c r="F20" s="577" t="str">
        <f>IF(E20=0,"",E20/$E$13)</f>
        <v/>
      </c>
      <c r="G20" s="227"/>
      <c r="H20" s="165" t="s">
        <v>119</v>
      </c>
      <c r="I20" s="183">
        <f>E20</f>
        <v>0</v>
      </c>
      <c r="J20" s="199">
        <f t="shared" ref="J20:J33" si="3">E20-H20-I20</f>
        <v>0</v>
      </c>
      <c r="K20" s="192" t="e">
        <f>E20/GENERAL!$I$91</f>
        <v>#DIV/0!</v>
      </c>
      <c r="L20" s="363" t="e">
        <f>E20/GENERAL!$H$114</f>
        <v>#DIV/0!</v>
      </c>
      <c r="M20" s="227"/>
    </row>
    <row r="21" spans="1:13">
      <c r="A21" s="113">
        <f>A20+1</f>
        <v>11</v>
      </c>
      <c r="B21" s="309" t="s">
        <v>26</v>
      </c>
      <c r="C21" s="100"/>
      <c r="D21" s="102"/>
      <c r="E21" s="235"/>
      <c r="F21" s="577" t="str">
        <f>IF(E21=0,"",E21/$E$13)</f>
        <v/>
      </c>
      <c r="G21" s="227"/>
      <c r="H21" s="9"/>
      <c r="I21" s="9">
        <f>E21</f>
        <v>0</v>
      </c>
      <c r="J21" s="202">
        <f t="shared" si="3"/>
        <v>0</v>
      </c>
      <c r="K21" s="448" t="e">
        <f>E21/GENERAL!$I$91</f>
        <v>#DIV/0!</v>
      </c>
      <c r="L21" s="449" t="e">
        <f>E21/GENERAL!$H$114</f>
        <v>#DIV/0!</v>
      </c>
      <c r="M21" s="227"/>
    </row>
    <row r="22" spans="1:13">
      <c r="A22" s="113">
        <f t="shared" ref="A22:A34" si="4">A21+1</f>
        <v>12</v>
      </c>
      <c r="B22" s="309" t="s">
        <v>27</v>
      </c>
      <c r="C22" s="100"/>
      <c r="D22" s="102"/>
      <c r="E22" s="235"/>
      <c r="F22" s="577" t="str">
        <f>IF(E22=0,"",E22/$E$13)</f>
        <v/>
      </c>
      <c r="G22" s="227"/>
      <c r="H22" s="9"/>
      <c r="I22" s="9"/>
      <c r="J22" s="202">
        <f t="shared" si="3"/>
        <v>0</v>
      </c>
      <c r="K22" s="448" t="e">
        <f>E22/GENERAL!$I$91</f>
        <v>#DIV/0!</v>
      </c>
      <c r="L22" s="449" t="e">
        <f>E22/GENERAL!$H$114</f>
        <v>#DIV/0!</v>
      </c>
      <c r="M22" s="227"/>
    </row>
    <row r="23" spans="1:13">
      <c r="A23" s="113">
        <f t="shared" si="4"/>
        <v>13</v>
      </c>
      <c r="B23" s="309" t="s">
        <v>28</v>
      </c>
      <c r="C23" s="100"/>
      <c r="D23" s="102"/>
      <c r="E23" s="235"/>
      <c r="F23" s="576"/>
      <c r="G23" s="227"/>
      <c r="H23" s="9"/>
      <c r="I23" s="9"/>
      <c r="J23" s="201">
        <f t="shared" si="3"/>
        <v>0</v>
      </c>
      <c r="K23" s="194" t="e">
        <f>E23/GENERAL!$I$91</f>
        <v>#DIV/0!</v>
      </c>
      <c r="L23" s="450" t="e">
        <f>E23/GENERAL!$H$114</f>
        <v>#DIV/0!</v>
      </c>
      <c r="M23" s="227"/>
    </row>
    <row r="24" spans="1:13">
      <c r="A24" s="113">
        <f t="shared" si="4"/>
        <v>14</v>
      </c>
      <c r="B24" s="309" t="s">
        <v>29</v>
      </c>
      <c r="C24" s="100"/>
      <c r="D24" s="102"/>
      <c r="E24" s="235"/>
      <c r="F24" s="576"/>
      <c r="G24" s="227"/>
      <c r="H24" s="157"/>
      <c r="I24" s="158"/>
      <c r="J24" s="201">
        <f t="shared" si="3"/>
        <v>0</v>
      </c>
      <c r="K24" s="194" t="e">
        <f>E24/GENERAL!$I$91</f>
        <v>#DIV/0!</v>
      </c>
      <c r="L24" s="450" t="e">
        <f>E24/GENERAL!$H$114</f>
        <v>#DIV/0!</v>
      </c>
      <c r="M24" s="227"/>
    </row>
    <row r="25" spans="1:13">
      <c r="A25" s="113">
        <f t="shared" si="4"/>
        <v>15</v>
      </c>
      <c r="B25" s="309" t="s">
        <v>30</v>
      </c>
      <c r="C25" s="100"/>
      <c r="D25" s="102"/>
      <c r="E25" s="235"/>
      <c r="F25" s="576"/>
      <c r="G25" s="227"/>
      <c r="H25" s="9"/>
      <c r="I25" s="9"/>
      <c r="J25" s="201">
        <f t="shared" si="3"/>
        <v>0</v>
      </c>
      <c r="K25" s="194" t="e">
        <f>E25/GENERAL!$I$91</f>
        <v>#DIV/0!</v>
      </c>
      <c r="L25" s="450" t="e">
        <f>E25/GENERAL!$H$114</f>
        <v>#DIV/0!</v>
      </c>
      <c r="M25" s="227"/>
    </row>
    <row r="26" spans="1:13">
      <c r="A26" s="113">
        <f t="shared" si="4"/>
        <v>16</v>
      </c>
      <c r="B26" s="309" t="s">
        <v>31</v>
      </c>
      <c r="C26" s="100"/>
      <c r="D26" s="102"/>
      <c r="E26" s="235"/>
      <c r="F26" s="576"/>
      <c r="G26" s="227"/>
      <c r="H26" s="9"/>
      <c r="I26" s="9"/>
      <c r="J26" s="201">
        <f t="shared" si="3"/>
        <v>0</v>
      </c>
      <c r="K26" s="194" t="e">
        <f>E26/GENERAL!$I$91</f>
        <v>#DIV/0!</v>
      </c>
      <c r="L26" s="450" t="e">
        <f>E26/GENERAL!$H$114</f>
        <v>#DIV/0!</v>
      </c>
      <c r="M26" s="227"/>
    </row>
    <row r="27" spans="1:13">
      <c r="A27" s="113">
        <f t="shared" si="4"/>
        <v>17</v>
      </c>
      <c r="B27" s="309" t="s">
        <v>11</v>
      </c>
      <c r="C27" s="100"/>
      <c r="D27" s="102"/>
      <c r="E27" s="235"/>
      <c r="F27" s="576"/>
      <c r="G27" s="227"/>
      <c r="H27" s="9">
        <f>E27</f>
        <v>0</v>
      </c>
      <c r="I27" s="9"/>
      <c r="J27" s="201">
        <f t="shared" si="3"/>
        <v>0</v>
      </c>
      <c r="K27" s="194" t="e">
        <f>E27/GENERAL!$I$91</f>
        <v>#DIV/0!</v>
      </c>
      <c r="L27" s="450" t="e">
        <f>E27/GENERAL!$H$114</f>
        <v>#DIV/0!</v>
      </c>
      <c r="M27" s="227"/>
    </row>
    <row r="28" spans="1:13">
      <c r="A28" s="113">
        <f t="shared" si="4"/>
        <v>18</v>
      </c>
      <c r="B28" s="309" t="s">
        <v>32</v>
      </c>
      <c r="C28" s="100"/>
      <c r="D28" s="102"/>
      <c r="E28" s="235"/>
      <c r="F28" s="576"/>
      <c r="G28" s="227"/>
      <c r="H28" s="9">
        <f>E28</f>
        <v>0</v>
      </c>
      <c r="I28" s="9"/>
      <c r="J28" s="201">
        <f t="shared" si="3"/>
        <v>0</v>
      </c>
      <c r="K28" s="194" t="e">
        <f>E28/GENERAL!$I$91</f>
        <v>#DIV/0!</v>
      </c>
      <c r="L28" s="450" t="e">
        <f>E28/GENERAL!$H$114</f>
        <v>#DIV/0!</v>
      </c>
      <c r="M28" s="227"/>
    </row>
    <row r="29" spans="1:13">
      <c r="A29" s="113">
        <f t="shared" si="4"/>
        <v>19</v>
      </c>
      <c r="B29" s="309" t="s">
        <v>33</v>
      </c>
      <c r="C29" s="100"/>
      <c r="D29" s="102"/>
      <c r="E29" s="235"/>
      <c r="F29" s="576"/>
      <c r="G29" s="227"/>
      <c r="H29" s="9"/>
      <c r="I29" s="9">
        <f>E29</f>
        <v>0</v>
      </c>
      <c r="J29" s="201">
        <f t="shared" si="3"/>
        <v>0</v>
      </c>
      <c r="K29" s="194" t="e">
        <f>E29/GENERAL!$I$91</f>
        <v>#DIV/0!</v>
      </c>
      <c r="L29" s="450" t="e">
        <f>E29/GENERAL!$H$114</f>
        <v>#DIV/0!</v>
      </c>
      <c r="M29" s="227"/>
    </row>
    <row r="30" spans="1:13">
      <c r="A30" s="345">
        <f t="shared" si="4"/>
        <v>20</v>
      </c>
      <c r="B30" s="309" t="s">
        <v>34</v>
      </c>
      <c r="C30" s="100"/>
      <c r="D30" s="102"/>
      <c r="E30" s="235"/>
      <c r="F30" s="576"/>
      <c r="G30" s="227"/>
      <c r="H30" s="9"/>
      <c r="I30" s="9">
        <f>E30</f>
        <v>0</v>
      </c>
      <c r="J30" s="201">
        <f t="shared" si="3"/>
        <v>0</v>
      </c>
      <c r="K30" s="194" t="e">
        <f>E30/GENERAL!$I$91</f>
        <v>#DIV/0!</v>
      </c>
      <c r="L30" s="450" t="e">
        <f>E30/GENERAL!$H$114</f>
        <v>#DIV/0!</v>
      </c>
      <c r="M30" s="227"/>
    </row>
    <row r="31" spans="1:13">
      <c r="A31" s="345">
        <f t="shared" si="4"/>
        <v>21</v>
      </c>
      <c r="B31" s="309" t="s">
        <v>595</v>
      </c>
      <c r="C31" s="100"/>
      <c r="D31" s="102"/>
      <c r="E31" s="235"/>
      <c r="F31" s="576"/>
      <c r="G31" s="227"/>
      <c r="H31" s="9"/>
      <c r="I31" s="9"/>
      <c r="J31" s="201">
        <f t="shared" si="3"/>
        <v>0</v>
      </c>
      <c r="K31" s="194" t="e">
        <f>E31/GENERAL!$I$91</f>
        <v>#DIV/0!</v>
      </c>
      <c r="L31" s="450" t="e">
        <f>E31/GENERAL!$H$114</f>
        <v>#DIV/0!</v>
      </c>
      <c r="M31" s="227"/>
    </row>
    <row r="32" spans="1:13">
      <c r="A32" s="345">
        <f t="shared" si="4"/>
        <v>22</v>
      </c>
      <c r="B32" s="309" t="s">
        <v>778</v>
      </c>
      <c r="C32" s="100"/>
      <c r="D32" s="102"/>
      <c r="E32" s="235"/>
      <c r="F32" s="576"/>
      <c r="G32" s="227"/>
      <c r="H32" s="9"/>
      <c r="I32" s="9"/>
      <c r="J32" s="201">
        <f t="shared" si="3"/>
        <v>0</v>
      </c>
      <c r="K32" s="194" t="e">
        <f>E32/GENERAL!$I$91</f>
        <v>#DIV/0!</v>
      </c>
      <c r="L32" s="450" t="e">
        <f>E32/GENERAL!$H$114</f>
        <v>#DIV/0!</v>
      </c>
      <c r="M32" s="227"/>
    </row>
    <row r="33" spans="1:13">
      <c r="A33" s="113">
        <f t="shared" si="4"/>
        <v>23</v>
      </c>
      <c r="B33" s="309" t="s">
        <v>120</v>
      </c>
      <c r="C33" s="100"/>
      <c r="D33" s="102"/>
      <c r="E33" s="9"/>
      <c r="F33" s="576"/>
      <c r="G33" s="227"/>
      <c r="H33" s="9"/>
      <c r="I33" s="9">
        <f>E33</f>
        <v>0</v>
      </c>
      <c r="J33" s="201">
        <f t="shared" si="3"/>
        <v>0</v>
      </c>
      <c r="K33" s="194" t="e">
        <f>E33/GENERAL!$I$91</f>
        <v>#DIV/0!</v>
      </c>
      <c r="L33" s="450" t="e">
        <f>E33/GENERAL!$H$114</f>
        <v>#DIV/0!</v>
      </c>
      <c r="M33" s="227"/>
    </row>
    <row r="34" spans="1:13">
      <c r="A34" s="3">
        <f t="shared" si="4"/>
        <v>24</v>
      </c>
      <c r="B34" s="281" t="s">
        <v>35</v>
      </c>
      <c r="C34" s="8"/>
      <c r="D34" s="8"/>
      <c r="E34" s="192">
        <f>+SUM(E20:E33)</f>
        <v>0</v>
      </c>
      <c r="F34" s="8"/>
      <c r="G34" s="8"/>
      <c r="H34" s="192">
        <f>+SUM(H20:H33)</f>
        <v>0</v>
      </c>
      <c r="I34" s="192">
        <f>+SUM(I20:I33)</f>
        <v>0</v>
      </c>
      <c r="J34" s="192">
        <f>+SUM(J20:J33)</f>
        <v>0</v>
      </c>
      <c r="K34" s="192" t="e">
        <f>E34/GENERAL!$I$91</f>
        <v>#DIV/0!</v>
      </c>
      <c r="L34" s="363" t="e">
        <f>E34/GENERAL!$H$114</f>
        <v>#DIV/0!</v>
      </c>
      <c r="M34" s="147"/>
    </row>
    <row r="35" spans="1:13">
      <c r="M35" s="6"/>
    </row>
    <row r="36" spans="1:13">
      <c r="A36" s="103" t="s">
        <v>238</v>
      </c>
      <c r="B36" s="55"/>
      <c r="C36" s="55"/>
      <c r="D36" s="55"/>
      <c r="E36" s="55"/>
      <c r="M36" s="6"/>
    </row>
    <row r="37" spans="1:13" s="22" customFormat="1" ht="38.25">
      <c r="A37" s="739" t="s">
        <v>426</v>
      </c>
      <c r="B37" s="740"/>
      <c r="C37" s="740"/>
      <c r="D37" s="740"/>
      <c r="E37" s="581" t="s">
        <v>520</v>
      </c>
      <c r="F37" s="610"/>
      <c r="G37" s="609" t="s">
        <v>765</v>
      </c>
      <c r="H37" s="408" t="s">
        <v>487</v>
      </c>
      <c r="I37" s="582" t="s">
        <v>488</v>
      </c>
      <c r="J37" s="381" t="s">
        <v>489</v>
      </c>
      <c r="K37" s="402" t="s">
        <v>628</v>
      </c>
      <c r="L37" s="403" t="s">
        <v>620</v>
      </c>
      <c r="M37" s="402" t="s">
        <v>766</v>
      </c>
    </row>
    <row r="38" spans="1:13">
      <c r="A38" s="345">
        <f>A34+1</f>
        <v>25</v>
      </c>
      <c r="B38" s="309" t="s">
        <v>45</v>
      </c>
      <c r="C38" s="346"/>
      <c r="D38" s="365"/>
      <c r="E38" s="580"/>
      <c r="F38" s="155"/>
      <c r="G38" s="227"/>
      <c r="H38" s="578">
        <v>0</v>
      </c>
      <c r="I38" s="183"/>
      <c r="J38" s="199">
        <f t="shared" ref="J38:J46" si="5">E38-H38-I38</f>
        <v>0</v>
      </c>
      <c r="K38" s="192" t="e">
        <f>E38/GENERAL!$I$91</f>
        <v>#DIV/0!</v>
      </c>
      <c r="L38" s="363" t="e">
        <f>E38/GENERAL!$H$114</f>
        <v>#DIV/0!</v>
      </c>
      <c r="M38" s="227"/>
    </row>
    <row r="39" spans="1:13">
      <c r="A39" s="345">
        <f>A38+1</f>
        <v>26</v>
      </c>
      <c r="B39" s="309" t="s">
        <v>46</v>
      </c>
      <c r="C39" s="346"/>
      <c r="D39" s="100"/>
      <c r="E39" s="411"/>
      <c r="F39" s="155"/>
      <c r="G39" s="155"/>
      <c r="H39" s="17"/>
      <c r="I39" s="9"/>
      <c r="J39" s="187">
        <f t="shared" si="5"/>
        <v>0</v>
      </c>
      <c r="K39" s="232" t="e">
        <f>E39/GENERAL!$I$91</f>
        <v>#DIV/0!</v>
      </c>
      <c r="L39" s="451" t="e">
        <f>E39/GENERAL!$H$114</f>
        <v>#DIV/0!</v>
      </c>
      <c r="M39" s="227"/>
    </row>
    <row r="40" spans="1:13">
      <c r="A40" s="345">
        <f t="shared" ref="A40:A47" si="6">A39+1</f>
        <v>27</v>
      </c>
      <c r="B40" s="309" t="s">
        <v>47</v>
      </c>
      <c r="C40" s="346"/>
      <c r="D40" s="100"/>
      <c r="E40" s="411"/>
      <c r="F40" s="155"/>
      <c r="G40" s="227"/>
      <c r="H40" s="17"/>
      <c r="I40" s="9"/>
      <c r="J40" s="187">
        <f t="shared" si="5"/>
        <v>0</v>
      </c>
      <c r="K40" s="232" t="e">
        <f>E40/GENERAL!$I$91</f>
        <v>#DIV/0!</v>
      </c>
      <c r="L40" s="451" t="e">
        <f>E40/GENERAL!$H$114</f>
        <v>#DIV/0!</v>
      </c>
      <c r="M40" s="227"/>
    </row>
    <row r="41" spans="1:13">
      <c r="A41" s="113">
        <f t="shared" si="6"/>
        <v>28</v>
      </c>
      <c r="B41" s="309" t="s">
        <v>36</v>
      </c>
      <c r="C41" s="100"/>
      <c r="D41" s="100"/>
      <c r="E41" s="355"/>
      <c r="F41" s="155"/>
      <c r="G41" s="227"/>
      <c r="H41" s="17"/>
      <c r="I41" s="9"/>
      <c r="J41" s="187">
        <f t="shared" si="5"/>
        <v>0</v>
      </c>
      <c r="K41" s="232" t="e">
        <f>E41/GENERAL!$I$91</f>
        <v>#DIV/0!</v>
      </c>
      <c r="L41" s="451" t="e">
        <f>E41/GENERAL!$H$114</f>
        <v>#DIV/0!</v>
      </c>
      <c r="M41" s="227"/>
    </row>
    <row r="42" spans="1:13">
      <c r="A42" s="113">
        <f t="shared" si="6"/>
        <v>29</v>
      </c>
      <c r="B42" s="309" t="s">
        <v>37</v>
      </c>
      <c r="C42" s="100"/>
      <c r="D42" s="100"/>
      <c r="E42" s="411"/>
      <c r="F42" s="155"/>
      <c r="G42" s="227"/>
      <c r="H42" s="17"/>
      <c r="I42" s="9"/>
      <c r="J42" s="187">
        <f t="shared" si="5"/>
        <v>0</v>
      </c>
      <c r="K42" s="232" t="e">
        <f>E42/GENERAL!$I$91</f>
        <v>#DIV/0!</v>
      </c>
      <c r="L42" s="451" t="e">
        <f>E42/GENERAL!$H$114</f>
        <v>#DIV/0!</v>
      </c>
      <c r="M42" s="227"/>
    </row>
    <row r="43" spans="1:13">
      <c r="A43" s="113">
        <f t="shared" si="6"/>
        <v>30</v>
      </c>
      <c r="B43" s="309" t="s">
        <v>38</v>
      </c>
      <c r="C43" s="100"/>
      <c r="D43" s="100"/>
      <c r="E43" s="411"/>
      <c r="F43" s="155"/>
      <c r="G43" s="155"/>
      <c r="H43" s="579"/>
      <c r="I43" s="156"/>
      <c r="J43" s="187">
        <f t="shared" si="5"/>
        <v>0</v>
      </c>
      <c r="K43" s="232" t="e">
        <f>E43/GENERAL!$I$91</f>
        <v>#DIV/0!</v>
      </c>
      <c r="L43" s="451" t="e">
        <f>E43/GENERAL!$H$114</f>
        <v>#DIV/0!</v>
      </c>
      <c r="M43" s="227"/>
    </row>
    <row r="44" spans="1:13">
      <c r="A44" s="113">
        <f t="shared" si="6"/>
        <v>31</v>
      </c>
      <c r="B44" s="100" t="s">
        <v>39</v>
      </c>
      <c r="C44" s="100"/>
      <c r="D44" s="100"/>
      <c r="E44" s="411"/>
      <c r="F44" s="155"/>
      <c r="G44" s="227"/>
      <c r="H44" s="17"/>
      <c r="I44" s="9"/>
      <c r="J44" s="187">
        <f t="shared" si="5"/>
        <v>0</v>
      </c>
      <c r="K44" s="232" t="e">
        <f>E44/GENERAL!$I$91</f>
        <v>#DIV/0!</v>
      </c>
      <c r="L44" s="451" t="e">
        <f>E44/GENERAL!$H$114</f>
        <v>#DIV/0!</v>
      </c>
      <c r="M44" s="227"/>
    </row>
    <row r="45" spans="1:13">
      <c r="A45" s="113">
        <f t="shared" si="6"/>
        <v>32</v>
      </c>
      <c r="B45" s="100" t="s">
        <v>40</v>
      </c>
      <c r="C45" s="100"/>
      <c r="D45" s="100"/>
      <c r="E45" s="411"/>
      <c r="F45" s="155"/>
      <c r="G45" s="227"/>
      <c r="H45" s="17"/>
      <c r="I45" s="9"/>
      <c r="J45" s="187">
        <f t="shared" si="5"/>
        <v>0</v>
      </c>
      <c r="K45" s="232" t="e">
        <f>E45/GENERAL!$I$91</f>
        <v>#DIV/0!</v>
      </c>
      <c r="L45" s="451" t="e">
        <f>E45/GENERAL!$H$114</f>
        <v>#DIV/0!</v>
      </c>
      <c r="M45" s="227"/>
    </row>
    <row r="46" spans="1:13">
      <c r="A46" s="113">
        <f t="shared" si="6"/>
        <v>33</v>
      </c>
      <c r="B46" s="365" t="s">
        <v>418</v>
      </c>
      <c r="C46" s="100"/>
      <c r="D46" s="100"/>
      <c r="E46" s="355"/>
      <c r="F46" s="155"/>
      <c r="G46" s="227"/>
      <c r="H46" s="17"/>
      <c r="I46" s="9"/>
      <c r="J46" s="187">
        <f t="shared" si="5"/>
        <v>0</v>
      </c>
      <c r="K46" s="232" t="e">
        <f>E46/GENERAL!$I$91</f>
        <v>#DIV/0!</v>
      </c>
      <c r="L46" s="451" t="e">
        <f>E46/GENERAL!$H$114</f>
        <v>#DIV/0!</v>
      </c>
      <c r="M46" s="227"/>
    </row>
    <row r="47" spans="1:13">
      <c r="A47" s="3">
        <f t="shared" si="6"/>
        <v>34</v>
      </c>
      <c r="B47" s="21" t="s">
        <v>41</v>
      </c>
      <c r="C47" s="8"/>
      <c r="D47" s="8"/>
      <c r="E47" s="216">
        <f>+SUM(E38:E46)</f>
        <v>0</v>
      </c>
      <c r="H47" s="192">
        <f>+SUM(H38:H46)</f>
        <v>0</v>
      </c>
      <c r="I47" s="192">
        <f>+SUM(I38:I46)</f>
        <v>0</v>
      </c>
      <c r="J47" s="192">
        <f>+SUM(J38:J46)</f>
        <v>0</v>
      </c>
      <c r="K47" s="192" t="e">
        <f>E47/GENERAL!$I$91</f>
        <v>#DIV/0!</v>
      </c>
      <c r="L47" s="363" t="e">
        <f>E47/GENERAL!$H$114</f>
        <v>#DIV/0!</v>
      </c>
      <c r="M47" s="147"/>
    </row>
    <row r="48" spans="1:13">
      <c r="A48" s="21"/>
      <c r="B48" s="8"/>
      <c r="C48" s="8"/>
      <c r="D48" s="8"/>
      <c r="E48" s="8"/>
      <c r="F48" s="28"/>
      <c r="G48" s="28"/>
      <c r="H48" s="28"/>
      <c r="I48" s="28"/>
      <c r="J48" s="341"/>
      <c r="K48" s="341"/>
    </row>
    <row r="49" spans="1:13">
      <c r="A49" s="54" t="s">
        <v>490</v>
      </c>
      <c r="B49" s="8"/>
      <c r="C49" s="8"/>
      <c r="D49" s="8"/>
      <c r="E49" s="8"/>
      <c r="F49" s="28"/>
      <c r="G49" s="28"/>
      <c r="H49" s="28"/>
      <c r="I49" s="28"/>
      <c r="J49" s="341"/>
      <c r="K49" s="341"/>
      <c r="M49" s="6"/>
    </row>
    <row r="50" spans="1:13">
      <c r="A50" s="8"/>
      <c r="B50" s="8"/>
      <c r="C50" s="8"/>
      <c r="D50" s="8"/>
      <c r="E50" s="8"/>
      <c r="F50" s="28"/>
      <c r="M50" s="6"/>
    </row>
    <row r="51" spans="1:13">
      <c r="A51" s="104" t="s">
        <v>239</v>
      </c>
      <c r="B51" s="28"/>
      <c r="C51" s="28"/>
      <c r="D51" s="28"/>
      <c r="E51" s="28"/>
      <c r="F51" s="55"/>
      <c r="M51" s="6"/>
    </row>
    <row r="52" spans="1:13" s="22" customFormat="1" ht="38.25">
      <c r="A52" s="739" t="s">
        <v>426</v>
      </c>
      <c r="B52" s="740"/>
      <c r="C52" s="740"/>
      <c r="D52" s="740"/>
      <c r="E52" s="581" t="s">
        <v>520</v>
      </c>
      <c r="F52" s="596"/>
      <c r="G52" s="610"/>
      <c r="H52" s="408" t="s">
        <v>487</v>
      </c>
      <c r="I52" s="582" t="s">
        <v>488</v>
      </c>
      <c r="J52" s="381" t="s">
        <v>489</v>
      </c>
      <c r="K52" s="402" t="s">
        <v>628</v>
      </c>
      <c r="L52" s="404" t="s">
        <v>620</v>
      </c>
      <c r="M52" s="402" t="s">
        <v>766</v>
      </c>
    </row>
    <row r="53" spans="1:13">
      <c r="A53" s="113">
        <f>A47+1</f>
        <v>35</v>
      </c>
      <c r="B53" s="309" t="s">
        <v>42</v>
      </c>
      <c r="C53" s="100"/>
      <c r="D53" s="309"/>
      <c r="E53" s="580"/>
      <c r="F53" s="576"/>
      <c r="G53" s="155"/>
      <c r="H53" s="578"/>
      <c r="I53" s="262"/>
      <c r="J53" s="199">
        <f>E53-H53-I53</f>
        <v>0</v>
      </c>
      <c r="K53" s="192" t="e">
        <f>E53/GENERAL!$I$91</f>
        <v>#DIV/0!</v>
      </c>
      <c r="L53" s="363" t="e">
        <f>E53/GENERAL!$H$114</f>
        <v>#DIV/0!</v>
      </c>
      <c r="M53" s="227"/>
    </row>
    <row r="54" spans="1:13">
      <c r="A54" s="113">
        <f t="shared" ref="A54:A59" si="7">A53+1</f>
        <v>36</v>
      </c>
      <c r="B54" s="309" t="s">
        <v>43</v>
      </c>
      <c r="C54" s="100"/>
      <c r="D54" s="309"/>
      <c r="E54" s="411"/>
      <c r="F54" s="576"/>
      <c r="G54" s="155"/>
      <c r="H54" s="64"/>
      <c r="I54" s="24"/>
      <c r="J54" s="187">
        <f>E54-H54-I54</f>
        <v>0</v>
      </c>
      <c r="K54" s="186" t="e">
        <f>E54/GENERAL!$I$91</f>
        <v>#DIV/0!</v>
      </c>
      <c r="L54" s="452" t="e">
        <f>E54/GENERAL!$H$114</f>
        <v>#DIV/0!</v>
      </c>
      <c r="M54" s="227"/>
    </row>
    <row r="55" spans="1:13">
      <c r="A55" s="113">
        <f t="shared" si="7"/>
        <v>37</v>
      </c>
      <c r="B55" s="309" t="s">
        <v>44</v>
      </c>
      <c r="C55" s="100"/>
      <c r="D55" s="391"/>
      <c r="E55" s="411"/>
      <c r="F55" s="576"/>
      <c r="G55" s="155"/>
      <c r="H55" s="17"/>
      <c r="I55" s="156"/>
      <c r="J55" s="187">
        <f>E55-H55-I55</f>
        <v>0</v>
      </c>
      <c r="K55" s="186" t="e">
        <f>E55/GENERAL!$I$91</f>
        <v>#DIV/0!</v>
      </c>
      <c r="L55" s="452" t="e">
        <f>E55/GENERAL!$H$114</f>
        <v>#DIV/0!</v>
      </c>
      <c r="M55" s="227"/>
    </row>
    <row r="56" spans="1:13">
      <c r="A56" s="345">
        <f t="shared" si="7"/>
        <v>38</v>
      </c>
      <c r="B56" s="309" t="s">
        <v>48</v>
      </c>
      <c r="C56" s="100"/>
      <c r="D56" s="309"/>
      <c r="E56" s="355"/>
      <c r="F56" s="576"/>
      <c r="G56" s="155"/>
      <c r="H56" s="17"/>
      <c r="I56" s="156">
        <f>E56</f>
        <v>0</v>
      </c>
      <c r="J56" s="187">
        <f>E56-H56-I56</f>
        <v>0</v>
      </c>
      <c r="K56" s="186" t="e">
        <f>E56/GENERAL!$I$91</f>
        <v>#DIV/0!</v>
      </c>
      <c r="L56" s="452" t="e">
        <f>E56/GENERAL!$H$114</f>
        <v>#DIV/0!</v>
      </c>
      <c r="M56" s="227"/>
    </row>
    <row r="57" spans="1:13">
      <c r="A57" s="113">
        <f t="shared" si="7"/>
        <v>39</v>
      </c>
      <c r="B57" s="309" t="s">
        <v>418</v>
      </c>
      <c r="C57" s="100"/>
      <c r="D57" s="100"/>
      <c r="E57" s="355">
        <v>0</v>
      </c>
      <c r="F57" s="576"/>
      <c r="G57" s="155"/>
      <c r="H57" s="142"/>
      <c r="I57" s="263"/>
      <c r="J57" s="259">
        <f>E57-H57-I57</f>
        <v>0</v>
      </c>
      <c r="K57" s="453" t="e">
        <f>E57/GENERAL!$I$91</f>
        <v>#DIV/0!</v>
      </c>
      <c r="L57" s="454" t="e">
        <f>E57/GENERAL!$H$114</f>
        <v>#DIV/0!</v>
      </c>
      <c r="M57" s="227"/>
    </row>
    <row r="58" spans="1:13" ht="13.5" thickBot="1">
      <c r="A58" s="3">
        <f t="shared" si="7"/>
        <v>40</v>
      </c>
      <c r="B58" s="281" t="s">
        <v>49</v>
      </c>
      <c r="C58" s="8"/>
      <c r="D58" s="8"/>
      <c r="E58" s="429">
        <f>SUM(E53:E57)</f>
        <v>0</v>
      </c>
      <c r="F58" s="8"/>
      <c r="H58" s="260">
        <f>+SUM(H53:H57)</f>
        <v>0</v>
      </c>
      <c r="I58" s="260">
        <f>+SUM(I53:I57)</f>
        <v>0</v>
      </c>
      <c r="J58" s="260">
        <f>+SUM(J53:J57)</f>
        <v>0</v>
      </c>
      <c r="K58" s="260" t="e">
        <f>E58/GENERAL!$I$91</f>
        <v>#DIV/0!</v>
      </c>
      <c r="L58" s="455" t="e">
        <f>E58/GENERAL!$H$114</f>
        <v>#DIV/0!</v>
      </c>
      <c r="M58" s="147"/>
    </row>
    <row r="59" spans="1:13" ht="13.5" thickBot="1">
      <c r="A59" s="3">
        <f t="shared" si="7"/>
        <v>41</v>
      </c>
      <c r="B59" s="281" t="s">
        <v>50</v>
      </c>
      <c r="C59" s="8"/>
      <c r="D59" s="8"/>
      <c r="E59" s="429">
        <f>SUM(E15,E34,E47,E58)</f>
        <v>0</v>
      </c>
      <c r="F59" s="8"/>
      <c r="H59" s="261">
        <f>SUM(H15,H34,H47,H58)</f>
        <v>0</v>
      </c>
      <c r="I59" s="261">
        <f>SUM(I15,I34,I47,I58)</f>
        <v>0</v>
      </c>
      <c r="J59" s="261">
        <f>SUM(J15,J34,J47,J58)</f>
        <v>0</v>
      </c>
      <c r="K59" s="261" t="e">
        <f>E59/GENERAL!$I$91</f>
        <v>#DIV/0!</v>
      </c>
      <c r="L59" s="446" t="e">
        <f>E59/GENERAL!$H$114</f>
        <v>#DIV/0!</v>
      </c>
      <c r="M59" s="144"/>
    </row>
    <row r="60" spans="1:13">
      <c r="A60" s="21"/>
      <c r="B60" s="8"/>
      <c r="C60" s="8"/>
      <c r="D60" s="8"/>
      <c r="E60" s="8"/>
      <c r="F60" s="28"/>
      <c r="G60" s="28"/>
      <c r="H60" s="28"/>
      <c r="I60" s="28"/>
      <c r="J60" s="341"/>
      <c r="K60" s="341"/>
      <c r="M60" s="6"/>
    </row>
    <row r="61" spans="1:13">
      <c r="A61" s="29" t="s">
        <v>421</v>
      </c>
      <c r="B61" s="51"/>
      <c r="C61" s="51"/>
      <c r="D61" s="51"/>
      <c r="E61" s="51"/>
      <c r="F61" s="51"/>
      <c r="G61" s="51"/>
      <c r="H61" s="51"/>
      <c r="I61" s="51"/>
      <c r="J61" s="369"/>
      <c r="K61" s="369"/>
      <c r="L61" s="30"/>
      <c r="M61" s="30"/>
    </row>
    <row r="62" spans="1:13">
      <c r="M62" s="6"/>
    </row>
    <row r="63" spans="1:13">
      <c r="A63" s="49" t="s">
        <v>240</v>
      </c>
      <c r="M63" s="6"/>
    </row>
    <row r="64" spans="1:13" s="22" customFormat="1" ht="38.25">
      <c r="A64" s="739" t="s">
        <v>426</v>
      </c>
      <c r="B64" s="740"/>
      <c r="C64" s="740"/>
      <c r="D64" s="740"/>
      <c r="E64" s="581" t="s">
        <v>520</v>
      </c>
      <c r="F64" s="610"/>
      <c r="G64" s="609" t="s">
        <v>765</v>
      </c>
      <c r="H64" s="408" t="s">
        <v>487</v>
      </c>
      <c r="I64" s="582" t="s">
        <v>488</v>
      </c>
      <c r="J64" s="381" t="s">
        <v>489</v>
      </c>
      <c r="K64" s="402" t="s">
        <v>628</v>
      </c>
      <c r="L64" s="403" t="s">
        <v>620</v>
      </c>
      <c r="M64" s="402" t="s">
        <v>766</v>
      </c>
    </row>
    <row r="65" spans="1:13">
      <c r="A65" s="113">
        <f>A59+1</f>
        <v>42</v>
      </c>
      <c r="B65" s="309" t="s">
        <v>68</v>
      </c>
      <c r="C65" s="100"/>
      <c r="D65" s="100"/>
      <c r="E65" s="429">
        <f>I107</f>
        <v>0</v>
      </c>
      <c r="F65" s="155"/>
      <c r="G65" s="227"/>
      <c r="H65" s="64"/>
      <c r="I65" s="65">
        <f>E65</f>
        <v>0</v>
      </c>
      <c r="J65" s="199">
        <f>E65-H65-I65</f>
        <v>0</v>
      </c>
      <c r="K65" s="192" t="e">
        <f>E65/GENERAL!$I$91</f>
        <v>#DIV/0!</v>
      </c>
      <c r="L65" s="363" t="e">
        <f>E65/GENERAL!$H$114</f>
        <v>#DIV/0!</v>
      </c>
      <c r="M65" s="227"/>
    </row>
    <row r="66" spans="1:13">
      <c r="A66" s="113">
        <f>A65+1</f>
        <v>43</v>
      </c>
      <c r="B66" s="309" t="s">
        <v>70</v>
      </c>
      <c r="C66" s="100"/>
      <c r="D66" s="100"/>
      <c r="E66" s="257">
        <f>I114</f>
        <v>0</v>
      </c>
      <c r="F66" s="155"/>
      <c r="G66" s="227"/>
      <c r="H66" s="590">
        <f>E66</f>
        <v>0</v>
      </c>
      <c r="I66" s="23"/>
      <c r="J66" s="187">
        <f>E66-H66-I66</f>
        <v>0</v>
      </c>
      <c r="K66" s="232" t="e">
        <f>E66/GENERAL!$I$91</f>
        <v>#DIV/0!</v>
      </c>
      <c r="L66" s="451" t="e">
        <f>E66/GENERAL!$H$114</f>
        <v>#DIV/0!</v>
      </c>
      <c r="M66" s="227"/>
    </row>
    <row r="67" spans="1:13">
      <c r="A67" s="3">
        <f>A66+1</f>
        <v>44</v>
      </c>
      <c r="B67" s="21" t="s">
        <v>69</v>
      </c>
      <c r="C67" s="8"/>
      <c r="E67" s="429">
        <f>E65+E66</f>
        <v>0</v>
      </c>
      <c r="H67" s="591">
        <f>H65+H66</f>
        <v>0</v>
      </c>
      <c r="I67" s="199">
        <f>I65+I66</f>
        <v>0</v>
      </c>
      <c r="J67" s="199">
        <f>J65+J66</f>
        <v>0</v>
      </c>
      <c r="K67" s="192" t="e">
        <f>E67/GENERAL!$I$91</f>
        <v>#DIV/0!</v>
      </c>
      <c r="L67" s="363" t="e">
        <f>E67/GENERAL!$H$114</f>
        <v>#DIV/0!</v>
      </c>
      <c r="M67" s="147"/>
    </row>
    <row r="69" spans="1:13">
      <c r="A69" s="103" t="s">
        <v>242</v>
      </c>
      <c r="B69" s="55"/>
      <c r="C69" s="55"/>
      <c r="D69" s="55"/>
      <c r="E69" s="55"/>
    </row>
    <row r="70" spans="1:13" s="22" customFormat="1" ht="38.25">
      <c r="A70" s="739" t="s">
        <v>426</v>
      </c>
      <c r="B70" s="740"/>
      <c r="C70" s="740"/>
      <c r="D70" s="740"/>
      <c r="E70" s="581" t="s">
        <v>520</v>
      </c>
      <c r="F70" s="611"/>
      <c r="G70" s="609" t="s">
        <v>765</v>
      </c>
      <c r="H70" s="408" t="s">
        <v>487</v>
      </c>
      <c r="I70" s="582" t="s">
        <v>488</v>
      </c>
      <c r="J70" s="381" t="s">
        <v>489</v>
      </c>
      <c r="K70" s="402" t="s">
        <v>628</v>
      </c>
      <c r="L70" s="403" t="s">
        <v>620</v>
      </c>
      <c r="M70" s="402" t="s">
        <v>766</v>
      </c>
    </row>
    <row r="71" spans="1:13">
      <c r="A71" s="113">
        <f>A67+1</f>
        <v>45</v>
      </c>
      <c r="B71" s="100" t="s">
        <v>51</v>
      </c>
      <c r="C71" s="100"/>
      <c r="D71" s="100"/>
      <c r="E71" s="580"/>
      <c r="F71" s="231"/>
      <c r="G71" s="227"/>
      <c r="H71" s="578" t="s">
        <v>119</v>
      </c>
      <c r="I71" s="165" t="s">
        <v>119</v>
      </c>
      <c r="J71" s="199">
        <f t="shared" ref="J71:J80" si="8">E71-H71-I71</f>
        <v>0</v>
      </c>
      <c r="K71" s="192" t="e">
        <f>E71/GENERAL!$I$91</f>
        <v>#DIV/0!</v>
      </c>
      <c r="L71" s="363" t="e">
        <f>E71/GENERAL!$H$114</f>
        <v>#DIV/0!</v>
      </c>
      <c r="M71" s="227"/>
    </row>
    <row r="72" spans="1:13">
      <c r="A72" s="113">
        <f>A71+1</f>
        <v>46</v>
      </c>
      <c r="B72" s="309" t="s">
        <v>71</v>
      </c>
      <c r="C72" s="100"/>
      <c r="D72" s="100"/>
      <c r="E72" s="411"/>
      <c r="F72" s="231"/>
      <c r="G72" s="227"/>
      <c r="H72" s="17"/>
      <c r="I72" s="9"/>
      <c r="J72" s="187">
        <f t="shared" si="8"/>
        <v>0</v>
      </c>
      <c r="K72" s="232" t="e">
        <f>E72/GENERAL!$I$91</f>
        <v>#DIV/0!</v>
      </c>
      <c r="L72" s="451" t="e">
        <f>E72/GENERAL!$H$114</f>
        <v>#DIV/0!</v>
      </c>
      <c r="M72" s="227"/>
    </row>
    <row r="73" spans="1:13">
      <c r="A73" s="113">
        <f t="shared" ref="A73:A81" si="9">A72+1</f>
        <v>47</v>
      </c>
      <c r="B73" s="100" t="s">
        <v>52</v>
      </c>
      <c r="C73" s="100"/>
      <c r="D73" s="100"/>
      <c r="E73" s="411" t="s">
        <v>521</v>
      </c>
      <c r="F73" s="231"/>
      <c r="G73" s="227"/>
      <c r="H73" s="17"/>
      <c r="I73" s="9"/>
      <c r="J73" s="187">
        <f t="shared" si="8"/>
        <v>0</v>
      </c>
      <c r="K73" s="232" t="e">
        <f>E73/GENERAL!$I$91</f>
        <v>#DIV/0!</v>
      </c>
      <c r="L73" s="451" t="e">
        <f>E73/GENERAL!$H$114</f>
        <v>#DIV/0!</v>
      </c>
      <c r="M73" s="227"/>
    </row>
    <row r="74" spans="1:13">
      <c r="A74" s="113">
        <f t="shared" si="9"/>
        <v>48</v>
      </c>
      <c r="B74" s="100" t="s">
        <v>53</v>
      </c>
      <c r="C74" s="100"/>
      <c r="D74" s="100"/>
      <c r="E74" s="411"/>
      <c r="F74" s="231"/>
      <c r="G74" s="227"/>
      <c r="H74" s="17"/>
      <c r="I74" s="9"/>
      <c r="J74" s="187">
        <f t="shared" si="8"/>
        <v>0</v>
      </c>
      <c r="K74" s="232" t="e">
        <f>E74/GENERAL!$I$91</f>
        <v>#DIV/0!</v>
      </c>
      <c r="L74" s="451" t="e">
        <f>E74/GENERAL!$H$114</f>
        <v>#DIV/0!</v>
      </c>
      <c r="M74" s="227"/>
    </row>
    <row r="75" spans="1:13">
      <c r="A75" s="113">
        <f t="shared" si="9"/>
        <v>49</v>
      </c>
      <c r="B75" s="100" t="s">
        <v>54</v>
      </c>
      <c r="C75" s="100"/>
      <c r="D75" s="100"/>
      <c r="E75" s="411"/>
      <c r="F75" s="231"/>
      <c r="G75" s="227"/>
      <c r="H75" s="17"/>
      <c r="I75" s="9"/>
      <c r="J75" s="187">
        <f t="shared" si="8"/>
        <v>0</v>
      </c>
      <c r="K75" s="232" t="e">
        <f>E75/GENERAL!$I$91</f>
        <v>#DIV/0!</v>
      </c>
      <c r="L75" s="451" t="e">
        <f>E75/GENERAL!$H$114</f>
        <v>#DIV/0!</v>
      </c>
      <c r="M75" s="227"/>
    </row>
    <row r="76" spans="1:13">
      <c r="A76" s="113">
        <f t="shared" si="9"/>
        <v>50</v>
      </c>
      <c r="B76" s="100" t="s">
        <v>55</v>
      </c>
      <c r="C76" s="100"/>
      <c r="D76" s="100"/>
      <c r="E76" s="411"/>
      <c r="F76" s="231"/>
      <c r="G76" s="155"/>
      <c r="H76" s="17"/>
      <c r="I76" s="9"/>
      <c r="J76" s="187">
        <f t="shared" si="8"/>
        <v>0</v>
      </c>
      <c r="K76" s="232" t="e">
        <f>E76/GENERAL!$I$91</f>
        <v>#DIV/0!</v>
      </c>
      <c r="L76" s="451" t="e">
        <f>E76/GENERAL!$H$114</f>
        <v>#DIV/0!</v>
      </c>
      <c r="M76" s="227"/>
    </row>
    <row r="77" spans="1:13">
      <c r="A77" s="113">
        <f t="shared" si="9"/>
        <v>51</v>
      </c>
      <c r="B77" s="100" t="s">
        <v>56</v>
      </c>
      <c r="C77" s="100"/>
      <c r="D77" s="100"/>
      <c r="E77" s="411"/>
      <c r="F77" s="231"/>
      <c r="G77" s="227"/>
      <c r="H77" s="17"/>
      <c r="I77" s="9">
        <f>E77/2</f>
        <v>0</v>
      </c>
      <c r="J77" s="187">
        <f t="shared" si="8"/>
        <v>0</v>
      </c>
      <c r="K77" s="232" t="e">
        <f>E77/GENERAL!$I$91</f>
        <v>#DIV/0!</v>
      </c>
      <c r="L77" s="451" t="e">
        <f>E77/GENERAL!$H$114</f>
        <v>#DIV/0!</v>
      </c>
      <c r="M77" s="227"/>
    </row>
    <row r="78" spans="1:13">
      <c r="A78" s="113">
        <f t="shared" si="9"/>
        <v>52</v>
      </c>
      <c r="B78" s="100" t="s">
        <v>57</v>
      </c>
      <c r="C78" s="100"/>
      <c r="D78" s="100"/>
      <c r="E78" s="411" t="s">
        <v>521</v>
      </c>
      <c r="F78" s="231"/>
      <c r="G78" s="227"/>
      <c r="H78" s="17"/>
      <c r="I78" s="9"/>
      <c r="J78" s="187">
        <f t="shared" si="8"/>
        <v>0</v>
      </c>
      <c r="K78" s="232" t="e">
        <f>E78/GENERAL!$I$91</f>
        <v>#DIV/0!</v>
      </c>
      <c r="L78" s="451" t="e">
        <f>E78/GENERAL!$H$114</f>
        <v>#DIV/0!</v>
      </c>
      <c r="M78" s="227"/>
    </row>
    <row r="79" spans="1:13">
      <c r="A79" s="113">
        <f t="shared" si="9"/>
        <v>53</v>
      </c>
      <c r="B79" s="100" t="s">
        <v>58</v>
      </c>
      <c r="C79" s="100"/>
      <c r="D79" s="100"/>
      <c r="E79" s="411"/>
      <c r="F79" s="231"/>
      <c r="G79" s="155"/>
      <c r="H79" s="17"/>
      <c r="I79" s="9"/>
      <c r="J79" s="187">
        <f t="shared" si="8"/>
        <v>0</v>
      </c>
      <c r="K79" s="232" t="e">
        <f>E79/GENERAL!$I$91</f>
        <v>#DIV/0!</v>
      </c>
      <c r="L79" s="451" t="e">
        <f>E79/GENERAL!$H$114</f>
        <v>#DIV/0!</v>
      </c>
      <c r="M79" s="227"/>
    </row>
    <row r="80" spans="1:13">
      <c r="A80" s="113">
        <f t="shared" si="9"/>
        <v>54</v>
      </c>
      <c r="B80" s="370" t="s">
        <v>418</v>
      </c>
      <c r="C80" s="100"/>
      <c r="D80" s="100"/>
      <c r="E80" s="355">
        <v>0</v>
      </c>
      <c r="F80" s="231"/>
      <c r="G80" s="227"/>
      <c r="H80" s="17"/>
      <c r="I80" s="9">
        <v>0</v>
      </c>
      <c r="J80" s="187">
        <f t="shared" si="8"/>
        <v>0</v>
      </c>
      <c r="K80" s="232" t="e">
        <f>E80/GENERAL!$I$91</f>
        <v>#DIV/0!</v>
      </c>
      <c r="L80" s="451" t="e">
        <f>E80/GENERAL!$H$114</f>
        <v>#DIV/0!</v>
      </c>
      <c r="M80" s="227"/>
    </row>
    <row r="81" spans="1:14">
      <c r="A81" s="3">
        <f t="shared" si="9"/>
        <v>55</v>
      </c>
      <c r="B81" s="21" t="s">
        <v>59</v>
      </c>
      <c r="C81" s="8"/>
      <c r="D81" s="8"/>
      <c r="E81" s="600">
        <f>SUM(E71:E80)</f>
        <v>0</v>
      </c>
      <c r="F81" s="8"/>
      <c r="G81" s="8"/>
      <c r="H81" s="203">
        <f>SUM(H71:H80)</f>
        <v>0</v>
      </c>
      <c r="I81" s="203">
        <f>SUM(I71:I80)</f>
        <v>0</v>
      </c>
      <c r="J81" s="203">
        <f>SUM(J71:J80)</f>
        <v>0</v>
      </c>
      <c r="K81" s="203" t="e">
        <f>E81/GENERAL!$I$91</f>
        <v>#DIV/0!</v>
      </c>
      <c r="L81" s="444" t="e">
        <f>E81/GENERAL!$H$114</f>
        <v>#DIV/0!</v>
      </c>
      <c r="M81" s="147"/>
    </row>
    <row r="83" spans="1:14">
      <c r="A83" s="103" t="s">
        <v>419</v>
      </c>
      <c r="B83" s="55"/>
      <c r="C83" s="55"/>
      <c r="D83" s="55"/>
      <c r="E83" s="55"/>
    </row>
    <row r="84" spans="1:14" s="22" customFormat="1" ht="38.25">
      <c r="A84" s="739" t="s">
        <v>426</v>
      </c>
      <c r="B84" s="740"/>
      <c r="C84" s="740"/>
      <c r="D84" s="740"/>
      <c r="E84" s="581" t="s">
        <v>520</v>
      </c>
      <c r="F84" s="596"/>
      <c r="G84" s="610"/>
      <c r="H84" s="408" t="s">
        <v>487</v>
      </c>
      <c r="I84" s="582" t="s">
        <v>488</v>
      </c>
      <c r="J84" s="381" t="s">
        <v>489</v>
      </c>
      <c r="K84" s="402" t="s">
        <v>628</v>
      </c>
      <c r="L84" s="403" t="s">
        <v>620</v>
      </c>
      <c r="M84" s="402" t="s">
        <v>766</v>
      </c>
    </row>
    <row r="85" spans="1:14">
      <c r="A85" s="113">
        <f>A81+1</f>
        <v>56</v>
      </c>
      <c r="B85" s="100" t="s">
        <v>60</v>
      </c>
      <c r="C85" s="365"/>
      <c r="D85" s="100"/>
      <c r="E85" s="597" t="s">
        <v>521</v>
      </c>
      <c r="F85" s="576"/>
      <c r="G85" s="155"/>
      <c r="H85" s="64"/>
      <c r="I85" s="24"/>
      <c r="J85" s="168" t="str">
        <f>E85</f>
        <v xml:space="preserve"> </v>
      </c>
      <c r="K85" s="172" t="e">
        <f>E85/GENERAL!$I$91</f>
        <v>#DIV/0!</v>
      </c>
      <c r="L85" s="456" t="e">
        <f>E85/GENERAL!$H$114</f>
        <v>#DIV/0!</v>
      </c>
      <c r="M85" s="227"/>
    </row>
    <row r="86" spans="1:14">
      <c r="A86" s="394">
        <f>A85+1</f>
        <v>57</v>
      </c>
      <c r="B86" s="309" t="s">
        <v>648</v>
      </c>
      <c r="C86" s="365"/>
      <c r="D86" s="365"/>
      <c r="E86" s="598">
        <f>EXPENSES!I71/3</f>
        <v>0</v>
      </c>
      <c r="F86" s="576"/>
      <c r="G86" s="155"/>
      <c r="H86" s="64"/>
      <c r="I86" s="24"/>
      <c r="J86" s="188">
        <f>E86</f>
        <v>0</v>
      </c>
      <c r="K86" s="188" t="e">
        <f>E86/GENERAL!$I$91</f>
        <v>#DIV/0!</v>
      </c>
      <c r="L86" s="457" t="e">
        <f>E86/GENERAL!$H$114</f>
        <v>#DIV/0!</v>
      </c>
      <c r="M86" s="227"/>
    </row>
    <row r="87" spans="1:14">
      <c r="A87" s="394">
        <f t="shared" ref="A87:A92" si="10">A86+1</f>
        <v>58</v>
      </c>
      <c r="B87" s="100" t="s">
        <v>61</v>
      </c>
      <c r="C87" s="365"/>
      <c r="D87" s="100"/>
      <c r="E87" s="598"/>
      <c r="F87" s="576"/>
      <c r="G87" s="155"/>
      <c r="H87" s="64"/>
      <c r="I87" s="24"/>
      <c r="J87" s="188"/>
      <c r="K87" s="188" t="e">
        <f>E87/GENERAL!$I$91</f>
        <v>#DIV/0!</v>
      </c>
      <c r="L87" s="457" t="e">
        <f>E87/GENERAL!$H$114</f>
        <v>#DIV/0!</v>
      </c>
      <c r="M87" s="227"/>
    </row>
    <row r="88" spans="1:14">
      <c r="A88" s="394">
        <f t="shared" si="10"/>
        <v>59</v>
      </c>
      <c r="B88" s="100" t="s">
        <v>62</v>
      </c>
      <c r="C88" s="365"/>
      <c r="D88" s="100"/>
      <c r="E88" s="598"/>
      <c r="F88" s="576"/>
      <c r="G88" s="155"/>
      <c r="H88" s="64"/>
      <c r="I88" s="24"/>
      <c r="J88" s="186">
        <f>E88</f>
        <v>0</v>
      </c>
      <c r="K88" s="188" t="e">
        <f>E88/GENERAL!$I$91</f>
        <v>#DIV/0!</v>
      </c>
      <c r="L88" s="457" t="e">
        <f>E88/GENERAL!$H$114</f>
        <v>#DIV/0!</v>
      </c>
      <c r="M88" s="227"/>
    </row>
    <row r="89" spans="1:14">
      <c r="A89" s="394">
        <f t="shared" si="10"/>
        <v>60</v>
      </c>
      <c r="B89" s="309" t="s">
        <v>649</v>
      </c>
      <c r="C89" s="365"/>
      <c r="D89" s="365"/>
      <c r="E89" s="598"/>
      <c r="F89" s="576"/>
      <c r="G89" s="155"/>
      <c r="H89" s="64"/>
      <c r="I89" s="24"/>
      <c r="J89" s="186"/>
      <c r="K89" s="188" t="e">
        <f>E89/GENERAL!$I$91</f>
        <v>#DIV/0!</v>
      </c>
      <c r="L89" s="457" t="e">
        <f>E89/GENERAL!$H$114</f>
        <v>#DIV/0!</v>
      </c>
      <c r="M89" s="227"/>
    </row>
    <row r="90" spans="1:14">
      <c r="A90" s="113">
        <f t="shared" si="10"/>
        <v>61</v>
      </c>
      <c r="B90" s="100" t="s">
        <v>418</v>
      </c>
      <c r="C90" s="309"/>
      <c r="D90" s="100"/>
      <c r="E90" s="599"/>
      <c r="F90" s="576"/>
      <c r="G90" s="155"/>
      <c r="H90" s="64"/>
      <c r="I90" s="24"/>
      <c r="J90" s="186">
        <f>E90</f>
        <v>0</v>
      </c>
      <c r="K90" s="188" t="e">
        <f>E90/GENERAL!$I$91</f>
        <v>#DIV/0!</v>
      </c>
      <c r="L90" s="457" t="e">
        <f>E90/GENERAL!$H$114</f>
        <v>#DIV/0!</v>
      </c>
      <c r="M90" s="227"/>
    </row>
    <row r="91" spans="1:14">
      <c r="A91" s="3">
        <f t="shared" si="10"/>
        <v>62</v>
      </c>
      <c r="B91" s="21" t="s">
        <v>63</v>
      </c>
      <c r="C91" s="8"/>
      <c r="D91" s="8"/>
      <c r="E91" s="600">
        <f>SUM(E85:E90)</f>
        <v>0</v>
      </c>
      <c r="F91" s="8"/>
      <c r="H91" s="23"/>
      <c r="I91" s="24"/>
      <c r="J91" s="203">
        <f>+E91</f>
        <v>0</v>
      </c>
      <c r="K91" s="203" t="e">
        <f>E91/GENERAL!$I$91</f>
        <v>#DIV/0!</v>
      </c>
      <c r="L91" s="444" t="e">
        <f>E91/GENERAL!$H$114</f>
        <v>#DIV/0!</v>
      </c>
      <c r="M91" s="147"/>
      <c r="N91" s="389"/>
    </row>
    <row r="92" spans="1:14">
      <c r="A92" s="3">
        <f t="shared" si="10"/>
        <v>63</v>
      </c>
      <c r="B92" s="21" t="s">
        <v>243</v>
      </c>
      <c r="C92" s="8"/>
      <c r="D92" s="8"/>
      <c r="E92" s="601">
        <f>E91+E81+E67+E59</f>
        <v>0</v>
      </c>
      <c r="F92" s="8"/>
      <c r="H92" s="204">
        <f>H81+H67+H59</f>
        <v>0</v>
      </c>
      <c r="I92" s="204">
        <f>I81+I67+I59</f>
        <v>0</v>
      </c>
      <c r="J92" s="204">
        <f>J91+J81+J67+J59</f>
        <v>0</v>
      </c>
      <c r="K92" s="204" t="e">
        <f>E92/GENERAL!$I$91</f>
        <v>#DIV/0!</v>
      </c>
      <c r="L92" s="445" t="e">
        <f>E92/GENERAL!$H$114</f>
        <v>#DIV/0!</v>
      </c>
      <c r="M92" s="144"/>
      <c r="N92" s="389"/>
    </row>
    <row r="93" spans="1:14">
      <c r="A93" s="54" t="s">
        <v>490</v>
      </c>
      <c r="B93" s="8"/>
      <c r="C93" s="8"/>
      <c r="D93" s="8"/>
      <c r="E93" s="8"/>
      <c r="F93" s="28"/>
      <c r="G93" s="28"/>
      <c r="H93" s="28"/>
      <c r="I93" s="28"/>
      <c r="J93" s="341"/>
      <c r="K93" s="341"/>
    </row>
    <row r="94" spans="1:14">
      <c r="B94" s="8"/>
      <c r="C94" s="8"/>
      <c r="D94" s="8"/>
      <c r="E94" s="8"/>
      <c r="F94" s="28"/>
      <c r="G94" s="28"/>
      <c r="H94" s="28"/>
      <c r="I94" s="28"/>
      <c r="J94" s="341"/>
      <c r="K94" s="341"/>
    </row>
    <row r="95" spans="1:14">
      <c r="A95" s="8"/>
      <c r="B95" s="8"/>
      <c r="C95" s="8"/>
      <c r="D95" s="8"/>
      <c r="E95" s="303"/>
      <c r="F95" s="341"/>
      <c r="G95" s="341"/>
      <c r="H95" s="341"/>
      <c r="I95" s="341"/>
      <c r="J95" s="341"/>
      <c r="K95" s="341"/>
    </row>
    <row r="96" spans="1:14">
      <c r="A96" s="29" t="s">
        <v>500</v>
      </c>
      <c r="B96" s="51"/>
      <c r="C96" s="51"/>
      <c r="D96" s="401"/>
      <c r="E96" s="369"/>
      <c r="F96" s="369"/>
      <c r="G96" s="369"/>
      <c r="H96" s="369"/>
      <c r="I96" s="369"/>
      <c r="J96" s="369"/>
      <c r="K96" s="369"/>
      <c r="L96" s="30"/>
      <c r="M96" s="488"/>
    </row>
    <row r="97" spans="1:11">
      <c r="A97" s="104"/>
      <c r="B97" s="28"/>
      <c r="C97" s="28"/>
      <c r="D97" s="28"/>
      <c r="E97" s="28"/>
      <c r="F97" s="28"/>
      <c r="G97" s="28"/>
      <c r="H97" s="28"/>
      <c r="I97" s="28"/>
      <c r="J97" s="341"/>
      <c r="K97" s="341"/>
    </row>
    <row r="98" spans="1:11" ht="33.75">
      <c r="A98" s="117" t="s">
        <v>352</v>
      </c>
      <c r="B98" s="100"/>
      <c r="C98" s="100"/>
      <c r="D98" s="100"/>
      <c r="E98" s="101"/>
      <c r="F98" s="583" t="s">
        <v>501</v>
      </c>
      <c r="G98" s="584" t="s">
        <v>502</v>
      </c>
      <c r="I98" s="28"/>
      <c r="J98" s="341"/>
      <c r="K98" s="341"/>
    </row>
    <row r="99" spans="1:11">
      <c r="A99" s="113">
        <f>A92+1</f>
        <v>64</v>
      </c>
      <c r="B99" s="309" t="s">
        <v>72</v>
      </c>
      <c r="C99" s="100"/>
      <c r="D99" s="100"/>
      <c r="E99" s="102"/>
      <c r="F99" s="274">
        <f>E59</f>
        <v>0</v>
      </c>
      <c r="G99" s="150"/>
    </row>
    <row r="100" spans="1:11">
      <c r="A100" s="113">
        <f>A99+1</f>
        <v>65</v>
      </c>
      <c r="B100" s="309" t="s">
        <v>73</v>
      </c>
      <c r="C100" s="100"/>
      <c r="D100" s="100"/>
      <c r="E100" s="102"/>
      <c r="F100" s="275">
        <f>-E58</f>
        <v>0</v>
      </c>
      <c r="G100" s="150"/>
    </row>
    <row r="101" spans="1:11">
      <c r="A101" s="278">
        <f t="shared" ref="A101:A107" si="11">A100+1</f>
        <v>66</v>
      </c>
      <c r="B101" s="395" t="s">
        <v>74</v>
      </c>
      <c r="C101" s="47"/>
      <c r="D101" s="47"/>
      <c r="E101" s="102"/>
      <c r="F101" s="275">
        <f>-E14</f>
        <v>0</v>
      </c>
      <c r="G101" s="155"/>
    </row>
    <row r="102" spans="1:11">
      <c r="A102" s="278">
        <f t="shared" si="11"/>
        <v>67</v>
      </c>
      <c r="B102" s="395" t="s">
        <v>75</v>
      </c>
      <c r="C102" s="47"/>
      <c r="D102" s="47"/>
      <c r="E102" s="102"/>
      <c r="F102" s="275">
        <f>-E43</f>
        <v>0</v>
      </c>
      <c r="G102" s="149"/>
    </row>
    <row r="103" spans="1:11">
      <c r="A103" s="113">
        <f t="shared" si="11"/>
        <v>68</v>
      </c>
      <c r="B103" s="100" t="s">
        <v>64</v>
      </c>
      <c r="C103" s="100"/>
      <c r="D103" s="100"/>
      <c r="E103" s="102"/>
      <c r="F103" s="275">
        <f>SUM(F99:F102)</f>
        <v>0</v>
      </c>
      <c r="G103" s="150"/>
      <c r="I103" s="154"/>
    </row>
    <row r="104" spans="1:11">
      <c r="A104" s="113">
        <f t="shared" si="11"/>
        <v>69</v>
      </c>
      <c r="B104" s="309" t="s">
        <v>76</v>
      </c>
      <c r="C104" s="100"/>
      <c r="D104" s="100"/>
      <c r="E104" s="279"/>
      <c r="F104" s="275">
        <f>IF(F103&gt;10000000,10000000,F103)</f>
        <v>0</v>
      </c>
      <c r="G104" s="189">
        <f>IF(F103&gt;10000000,10000000,F103)</f>
        <v>0</v>
      </c>
    </row>
    <row r="105" spans="1:11">
      <c r="A105" s="113">
        <f t="shared" si="11"/>
        <v>70</v>
      </c>
      <c r="B105" s="100" t="s">
        <v>65</v>
      </c>
      <c r="C105" s="100"/>
      <c r="D105" s="100"/>
      <c r="E105" s="102"/>
      <c r="F105" s="275">
        <f>F103-F104</f>
        <v>0</v>
      </c>
      <c r="G105" s="236">
        <f>G104</f>
        <v>0</v>
      </c>
    </row>
    <row r="106" spans="1:11">
      <c r="A106" s="113">
        <f t="shared" si="11"/>
        <v>71</v>
      </c>
      <c r="B106" s="100" t="s">
        <v>66</v>
      </c>
      <c r="C106" s="100"/>
      <c r="D106" s="100"/>
      <c r="E106" s="102"/>
      <c r="F106" s="276">
        <v>0.15</v>
      </c>
      <c r="G106" s="166">
        <v>0.15</v>
      </c>
    </row>
    <row r="107" spans="1:11">
      <c r="A107" s="113">
        <f t="shared" si="11"/>
        <v>72</v>
      </c>
      <c r="B107" s="100" t="s">
        <v>352</v>
      </c>
      <c r="C107" s="100"/>
      <c r="D107" s="100"/>
      <c r="E107" s="102"/>
      <c r="F107" s="277">
        <f>F105*F106</f>
        <v>0</v>
      </c>
      <c r="G107" s="206">
        <f>G105*G106</f>
        <v>0</v>
      </c>
      <c r="H107" s="83" t="s">
        <v>353</v>
      </c>
      <c r="I107" s="206">
        <f>F107+G107</f>
        <v>0</v>
      </c>
      <c r="J107" s="458" t="e">
        <f>I107/GENERAL!$I$91</f>
        <v>#DIV/0!</v>
      </c>
      <c r="K107" s="206" t="e">
        <f>I107/GENERAL!$H$114</f>
        <v>#DIV/0!</v>
      </c>
    </row>
    <row r="108" spans="1:11">
      <c r="C108" s="8"/>
      <c r="D108" s="8"/>
      <c r="E108"/>
      <c r="H108" s="28"/>
      <c r="I108" s="28"/>
      <c r="K108" s="341"/>
    </row>
    <row r="109" spans="1:11">
      <c r="A109" s="21" t="s">
        <v>351</v>
      </c>
      <c r="B109" s="8"/>
      <c r="C109" s="8"/>
      <c r="D109" s="8"/>
      <c r="E109"/>
      <c r="H109" s="28"/>
      <c r="I109" s="28"/>
      <c r="K109" s="341"/>
    </row>
    <row r="110" spans="1:11">
      <c r="A110" s="1">
        <f>A107+1</f>
        <v>73</v>
      </c>
      <c r="B110" s="1" t="s">
        <v>77</v>
      </c>
      <c r="C110" s="8"/>
      <c r="D110" s="8"/>
      <c r="F110" s="205">
        <f>E58</f>
        <v>0</v>
      </c>
      <c r="G110" s="150"/>
      <c r="I110"/>
      <c r="K110" s="347"/>
    </row>
    <row r="111" spans="1:11">
      <c r="A111" s="1">
        <f>A110+1</f>
        <v>74</v>
      </c>
      <c r="B111" s="1" t="s">
        <v>78</v>
      </c>
      <c r="C111" s="8"/>
      <c r="D111" s="8"/>
      <c r="F111" s="189">
        <f>IF(F110&gt;10000000,10000000,F110)</f>
        <v>0</v>
      </c>
      <c r="G111" s="189">
        <f>IF(F110&gt;10000000,10000000,F110)</f>
        <v>0</v>
      </c>
    </row>
    <row r="112" spans="1:11">
      <c r="A112" s="1">
        <f>A111+1</f>
        <v>75</v>
      </c>
      <c r="B112" s="8" t="s">
        <v>67</v>
      </c>
      <c r="C112" s="8"/>
      <c r="D112" s="8"/>
      <c r="F112" s="572">
        <f>F110-F111</f>
        <v>0</v>
      </c>
      <c r="G112" s="236">
        <f>G111</f>
        <v>0</v>
      </c>
    </row>
    <row r="113" spans="1:11">
      <c r="A113" s="1">
        <f>A112+1</f>
        <v>76</v>
      </c>
      <c r="B113" s="8" t="s">
        <v>66</v>
      </c>
      <c r="C113" s="8"/>
      <c r="D113" s="8"/>
      <c r="F113" s="573">
        <v>0.05</v>
      </c>
      <c r="G113" s="573">
        <v>0.05</v>
      </c>
    </row>
    <row r="114" spans="1:11">
      <c r="A114" s="1">
        <f>A113+1</f>
        <v>77</v>
      </c>
      <c r="B114" s="8" t="s">
        <v>351</v>
      </c>
      <c r="C114" s="8"/>
      <c r="D114" s="8"/>
      <c r="F114" s="206">
        <f>+F112*F113</f>
        <v>0</v>
      </c>
      <c r="G114" s="206">
        <f>+G112*G113</f>
        <v>0</v>
      </c>
      <c r="H114" s="83" t="s">
        <v>353</v>
      </c>
      <c r="I114" s="206">
        <f>F114+G114</f>
        <v>0</v>
      </c>
      <c r="J114" s="458" t="e">
        <f>I114/GENERAL!$I$91</f>
        <v>#DIV/0!</v>
      </c>
      <c r="K114" s="206" t="e">
        <f>I114/GENERAL!$H$114</f>
        <v>#DIV/0!</v>
      </c>
    </row>
    <row r="115" spans="1:11">
      <c r="C115" s="8"/>
      <c r="D115" s="8"/>
      <c r="E115" s="8"/>
      <c r="F115" s="87"/>
      <c r="J115" s="372"/>
    </row>
    <row r="116" spans="1:11">
      <c r="A116" s="3">
        <f>A114+1</f>
        <v>78</v>
      </c>
      <c r="B116" s="21" t="s">
        <v>79</v>
      </c>
      <c r="C116" s="8"/>
      <c r="D116" s="8"/>
      <c r="E116" s="8"/>
      <c r="F116" s="87"/>
      <c r="I116" s="206">
        <f>IF(I107+I114&lt;B117,I107+I114,B117)</f>
        <v>0</v>
      </c>
      <c r="J116" s="458" t="e">
        <f>I116/GENERAL!$I$91</f>
        <v>#DIV/0!</v>
      </c>
      <c r="K116" s="206" t="e">
        <f>I116/GENERAL!$H$114</f>
        <v>#DIV/0!</v>
      </c>
    </row>
    <row r="117" spans="1:11">
      <c r="B117" s="432">
        <v>2500000</v>
      </c>
      <c r="C117" s="49" t="s">
        <v>107</v>
      </c>
    </row>
    <row r="118" spans="1:11">
      <c r="I118" s="347"/>
    </row>
  </sheetData>
  <dataConsolidate/>
  <customSheetViews>
    <customSheetView guid="{DC289960-5C22-11D6-B699-00010261CDBB}" zeroValues="0" showRuler="0" topLeftCell="A99">
      <selection activeCell="D113" sqref="D113"/>
      <rowBreaks count="1" manualBreakCount="1">
        <brk id="94" max="16383" man="1"/>
      </rowBreaks>
      <pageMargins left="0.5" right="0.25" top="0.5" bottom="0.5" header="0.5" footer="0.5"/>
      <pageSetup firstPageNumber="11" orientation="portrait" useFirstPageNumber="1" horizontalDpi="4294967292" r:id="rId1"/>
      <headerFooter alignWithMargins="0"/>
    </customSheetView>
  </customSheetViews>
  <mergeCells count="8">
    <mergeCell ref="A64:D64"/>
    <mergeCell ref="A70:D70"/>
    <mergeCell ref="A84:D84"/>
    <mergeCell ref="A2:M2"/>
    <mergeCell ref="A6:D6"/>
    <mergeCell ref="A19:D19"/>
    <mergeCell ref="A37:D37"/>
    <mergeCell ref="A52:D52"/>
  </mergeCells>
  <phoneticPr fontId="18" type="noConversion"/>
  <dataValidations count="31">
    <dataValidation type="list" allowBlank="1" showInputMessage="1" showErrorMessage="1" sqref="M7:M14 M85:M90 M71:M80 M65:M66 M53:M57 M38:M46 M20:M33">
      <formula1>$A$1:$D$1</formula1>
    </dataValidation>
    <dataValidation type="list" allowBlank="1" showInputMessage="1" showErrorMessage="1" sqref="G12">
      <formula1>$F$1:$H$1</formula1>
    </dataValidation>
    <dataValidation type="decimal" allowBlank="1" showInputMessage="1" showErrorMessage="1" prompt="Enter the projected percentage of Net Construction Costs which is expected to be contracted with CBEs.  Calculate the percentage on the dollar volume, not the number of contracts." sqref="G7">
      <formula1>0</formula1>
      <formula2>1</formula2>
    </dataValidation>
    <dataValidation type="list" allowBlank="1" showInputMessage="1" showErrorMessage="1" prompt="Will the general contractor be a CBE?" sqref="G10">
      <formula1>$F$1:$H$1</formula1>
    </dataValidation>
    <dataValidation type="list" allowBlank="1" showInputMessage="1" showErrorMessage="1" prompt="Is the firm issuing the bond a CBE?" sqref="G11">
      <formula1>$F$1:$H$1</formula1>
    </dataValidation>
    <dataValidation type="list" allowBlank="1" showInputMessage="1" showErrorMessage="1" prompt="Is the real estate attorney a CBE?" sqref="G23">
      <formula1>$F$1:$H$1</formula1>
    </dataValidation>
    <dataValidation type="list" allowBlank="1" showInputMessage="1" showErrorMessage="1" prompt="Is the marketing / advertising firm a CBE?" sqref="G24">
      <formula1>$F$1:$H$1</formula1>
    </dataValidation>
    <dataValidation type="list" allowBlank="1" showInputMessage="1" showErrorMessage="1" prompt="Is the surveyor a CBE?" sqref="G25">
      <formula1>$F$1:$H$1</formula1>
    </dataValidation>
    <dataValidation type="list" allowBlank="1" showInputMessage="1" showErrorMessage="1" prompt="Is the architect a CBE?" sqref="G20:G22">
      <formula1>$F$1:$H$1</formula1>
    </dataValidation>
    <dataValidation type="list" allowBlank="1" showInputMessage="1" showErrorMessage="1" prompt="Is the firm conducting soil borings &amp; testing a CBE?" sqref="G26">
      <formula1>$F$1:$H$1</formula1>
    </dataValidation>
    <dataValidation type="list" allowBlank="1" showInputMessage="1" showErrorMessage="1" prompt="Is the appraiser a CBE?" sqref="G27">
      <formula1>$F$1:$H$1</formula1>
    </dataValidation>
    <dataValidation type="list" allowBlank="1" showInputMessage="1" showErrorMessage="1" prompt="Is the firm producing the market study a CBE?" sqref="G28">
      <formula1>$F$1:$H$1</formula1>
    </dataValidation>
    <dataValidation type="list" allowBlank="1" showInputMessage="1" showErrorMessage="1" prompt="Is the environmental assessor a CBE?" sqref="G29">
      <formula1>$F$1:$H$1</formula1>
    </dataValidation>
    <dataValidation type="list" allowBlank="1" showInputMessage="1" showErrorMessage="1" prompt="Is the physical needs assessor a CBE?" sqref="G30">
      <formula1>$F$1:$H$1</formula1>
    </dataValidation>
    <dataValidation type="list" allowBlank="1" showInputMessage="1" showErrorMessage="1" prompt="Is the borrower's construction inspector a CBE?" sqref="G31">
      <formula1>$F$1:$H$1</formula1>
    </dataValidation>
    <dataValidation type="list" allowBlank="1" showInputMessage="1" showErrorMessage="1" prompt="Is the lead assessor a CBE?" sqref="G32">
      <formula1>$F$1:$H$1</formula1>
    </dataValidation>
    <dataValidation type="list" allowBlank="1" showInputMessage="1" showErrorMessage="1" prompt="Is the provider of &quot;Other&quot; a CBE?" sqref="G33 G46 G80">
      <formula1>$F$1:$H$1</formula1>
    </dataValidation>
    <dataValidation type="list" allowBlank="1" showInputMessage="1" showErrorMessage="1" prompt="Is the construction lender a CBE?" sqref="G38">
      <formula1>$F$1:$H$1</formula1>
    </dataValidation>
    <dataValidation type="list" allowBlank="1" showInputMessage="1" showErrorMessage="1" prompt="Is the insurance agent a CBE?" sqref="G40">
      <formula1>$F$1:$H$1</formula1>
    </dataValidation>
    <dataValidation type="list" allowBlank="1" showInputMessage="1" showErrorMessage="1" prompt="Is the mortgage insurer a CBE?" sqref="G41">
      <formula1>$F$1:$H$1</formula1>
    </dataValidation>
    <dataValidation type="list" allowBlank="1" showInputMessage="1" showErrorMessage="1" prompt="Is the title insurance company or settlement agent a CBE?" sqref="G42">
      <formula1>$F$1:$H$1</formula1>
    </dataValidation>
    <dataValidation type="list" allowBlank="1" showInputMessage="1" showErrorMessage="1" prompt="Is the lender a CBE?" sqref="G44:G45">
      <formula1>$F$1:$H$1</formula1>
    </dataValidation>
    <dataValidation type="list" allowBlank="1" showInputMessage="1" showErrorMessage="1" prompt="Is the developer a CBE?" sqref="G65:G66">
      <formula1>$F$1:$H$1</formula1>
    </dataValidation>
    <dataValidation type="list" allowBlank="1" showInputMessage="1" showErrorMessage="1" prompt="Is the syndicator a CBE?" sqref="G71">
      <formula1>$F$1:$H$1</formula1>
    </dataValidation>
    <dataValidation type="list" allowBlank="1" showInputMessage="1" showErrorMessage="1" prompt="Is the tax credit counsel a CBE?" sqref="G72">
      <formula1>$F$1:$H$1</formula1>
    </dataValidation>
    <dataValidation type="list" allowBlank="1" showInputMessage="1" showErrorMessage="1" prompt="Is the bridge lender a CBE?" sqref="G73:G74">
      <formula1>$F$1:$H$1</formula1>
    </dataValidation>
    <dataValidation type="list" allowBlank="1" showInputMessage="1" showErrorMessage="1" prompt="Are these services provided by a CBE?" sqref="G75">
      <formula1>$F$1:$H$1</formula1>
    </dataValidation>
    <dataValidation type="list" allowBlank="1" showInputMessage="1" showErrorMessage="1" prompt="Is the accountant / cost certifier a CBE?" sqref="G77">
      <formula1>$F$1:$H$1</formula1>
    </dataValidation>
    <dataValidation type="list" allowBlank="1" showInputMessage="1" showErrorMessage="1" prompt="Is the managing partner a CBE?" sqref="G78">
      <formula1>$F$1:$H$1</formula1>
    </dataValidation>
    <dataValidation type="list" allowBlank="1" showInputMessage="1" showErrorMessage="1" prompt="Will the general contractor be a CBE?" sqref="G8:G9">
      <formula1>$F$1:$H$1</formula1>
    </dataValidation>
    <dataValidation allowBlank="1" showInputMessage="1" showErrorMessage="1" prompt="For purposes of the CBE Plan, construction contingency is expected to be spent with CBE contracts in the same proportion as the construction budget." sqref="G14"/>
  </dataValidations>
  <printOptions horizontalCentered="1"/>
  <pageMargins left="0.28999999999999998" right="0.25" top="0.5" bottom="0.25" header="0.5" footer="0.39"/>
  <pageSetup scale="89" fitToHeight="0" orientation="landscape" useFirstPageNumber="1" r:id="rId2"/>
  <headerFooter alignWithMargins="0">
    <oddFooter>&amp;L&amp;"Times New Roman,Italic"&amp;8DHCD Form 202 - PADD (rev. June 2014)&amp;C&amp;"Times New Roman,Italic"&amp;9&amp;P&amp;R&amp;"Times New Roman,Italic"&amp;8RESIDENTIAL USES INFORMATION</oddFooter>
  </headerFooter>
  <rowBreaks count="2" manualBreakCount="2">
    <brk id="39" max="12" man="1"/>
    <brk id="79" max="12" man="1"/>
  </rowBreaks>
  <ignoredErrors>
    <ignoredError sqref="I13"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8"/>
  <sheetViews>
    <sheetView showZeros="0" topLeftCell="A2" zoomScaleNormal="100" zoomScaleSheetLayoutView="100" workbookViewId="0">
      <selection activeCell="A2" sqref="A2:M2"/>
    </sheetView>
  </sheetViews>
  <sheetFormatPr defaultColWidth="11.83203125" defaultRowHeight="12.75"/>
  <cols>
    <col min="1" max="1" width="3.83203125" style="6" customWidth="1"/>
    <col min="2" max="2" width="14.33203125" style="6" customWidth="1"/>
    <col min="3" max="3" width="11.83203125" style="6"/>
    <col min="4" max="4" width="17.33203125" style="6" customWidth="1"/>
    <col min="5" max="5" width="15.1640625" style="6" bestFit="1" customWidth="1"/>
    <col min="6" max="6" width="14.1640625" style="6" bestFit="1" customWidth="1"/>
    <col min="7" max="7" width="15.1640625" style="6" bestFit="1" customWidth="1"/>
    <col min="8" max="8" width="12.83203125" style="6" bestFit="1" customWidth="1"/>
    <col min="9" max="9" width="13.5" style="6" bestFit="1" customWidth="1"/>
    <col min="10" max="10" width="8" style="154" bestFit="1" customWidth="1"/>
    <col min="11" max="11" width="10.83203125" style="154" customWidth="1"/>
    <col min="12" max="12" width="13.5" style="6" bestFit="1" customWidth="1"/>
    <col min="13" max="13" width="11.83203125" style="389"/>
    <col min="14" max="16384" width="11.83203125" style="6"/>
  </cols>
  <sheetData>
    <row r="1" spans="1:15" hidden="1">
      <c r="A1" s="6" t="s">
        <v>622</v>
      </c>
      <c r="B1" s="6" t="s">
        <v>399</v>
      </c>
      <c r="C1" s="6" t="s">
        <v>619</v>
      </c>
      <c r="D1" s="6" t="s">
        <v>3</v>
      </c>
      <c r="F1" s="6" t="s">
        <v>738</v>
      </c>
      <c r="G1" s="6" t="s">
        <v>739</v>
      </c>
      <c r="H1" s="6" t="s">
        <v>740</v>
      </c>
    </row>
    <row r="2" spans="1:15" ht="36.75" customHeight="1">
      <c r="A2" s="741" t="s">
        <v>109</v>
      </c>
      <c r="B2" s="741"/>
      <c r="C2" s="741"/>
      <c r="D2" s="741"/>
      <c r="E2" s="741"/>
      <c r="F2" s="741"/>
      <c r="G2" s="741"/>
      <c r="H2" s="741"/>
      <c r="I2" s="741"/>
      <c r="J2" s="741"/>
      <c r="K2" s="741"/>
      <c r="L2" s="741"/>
      <c r="M2" s="741"/>
    </row>
    <row r="3" spans="1:15">
      <c r="A3" s="92" t="s">
        <v>420</v>
      </c>
      <c r="B3" s="91"/>
      <c r="C3" s="91"/>
      <c r="D3" s="91"/>
      <c r="E3" s="91"/>
      <c r="F3" s="377"/>
      <c r="G3" s="91"/>
      <c r="H3" s="392"/>
      <c r="I3" s="91"/>
      <c r="J3" s="392"/>
      <c r="K3" s="392"/>
      <c r="L3" s="53"/>
      <c r="M3" s="489"/>
    </row>
    <row r="4" spans="1:15">
      <c r="G4"/>
      <c r="L4"/>
      <c r="N4" s="347"/>
      <c r="O4" s="347"/>
    </row>
    <row r="5" spans="1:15">
      <c r="A5" s="49" t="s">
        <v>427</v>
      </c>
      <c r="L5"/>
      <c r="M5" s="6"/>
    </row>
    <row r="6" spans="1:15" s="22" customFormat="1" ht="38.25">
      <c r="A6" s="739" t="s">
        <v>426</v>
      </c>
      <c r="B6" s="740"/>
      <c r="C6" s="740"/>
      <c r="D6" s="740"/>
      <c r="E6" s="581" t="s">
        <v>520</v>
      </c>
      <c r="F6" s="656" t="s">
        <v>810</v>
      </c>
      <c r="G6" s="609" t="s">
        <v>765</v>
      </c>
      <c r="H6" s="408" t="s">
        <v>487</v>
      </c>
      <c r="I6" s="582" t="s">
        <v>488</v>
      </c>
      <c r="J6" s="593" t="s">
        <v>489</v>
      </c>
      <c r="K6" s="402" t="s">
        <v>628</v>
      </c>
      <c r="L6" s="402" t="s">
        <v>620</v>
      </c>
      <c r="M6" s="402" t="s">
        <v>766</v>
      </c>
    </row>
    <row r="7" spans="1:15">
      <c r="A7" s="113">
        <v>1</v>
      </c>
      <c r="B7" t="s">
        <v>17</v>
      </c>
      <c r="C7" s="100"/>
      <c r="D7" s="100"/>
      <c r="E7" s="597"/>
      <c r="F7" s="606"/>
      <c r="G7" s="585"/>
      <c r="H7" s="603"/>
      <c r="I7" s="65">
        <f t="shared" ref="I7:I12" si="0">E7</f>
        <v>0</v>
      </c>
      <c r="J7" s="359">
        <f t="shared" ref="J7:J12" si="1">E7-H7-I7</f>
        <v>0</v>
      </c>
      <c r="K7" s="429" t="e">
        <f>E7/GENERAL!$I$91</f>
        <v>#DIV/0!</v>
      </c>
      <c r="L7" s="429" t="e">
        <f>E7/GENERAL!$H$114</f>
        <v>#DIV/0!</v>
      </c>
      <c r="M7" s="227"/>
    </row>
    <row r="8" spans="1:15">
      <c r="A8" s="113">
        <f t="shared" ref="A8:A15" si="2">A7+1</f>
        <v>2</v>
      </c>
      <c r="B8" s="309" t="s">
        <v>18</v>
      </c>
      <c r="C8" s="100"/>
      <c r="D8" s="47"/>
      <c r="E8" s="411"/>
      <c r="F8" s="586" t="str">
        <f>IF(E8="","",E8/$E$13)</f>
        <v/>
      </c>
      <c r="G8" s="227"/>
      <c r="H8" s="579"/>
      <c r="I8" s="65">
        <f t="shared" si="0"/>
        <v>0</v>
      </c>
      <c r="J8" s="360">
        <f t="shared" si="1"/>
        <v>0</v>
      </c>
      <c r="K8" s="256" t="e">
        <f>E8/GENERAL!$I$91</f>
        <v>#DIV/0!</v>
      </c>
      <c r="L8" s="256" t="e">
        <f>E8/GENERAL!$H$114</f>
        <v>#DIV/0!</v>
      </c>
      <c r="M8" s="227"/>
    </row>
    <row r="9" spans="1:15">
      <c r="A9" s="113">
        <f t="shared" si="2"/>
        <v>3</v>
      </c>
      <c r="B9" s="309" t="s">
        <v>19</v>
      </c>
      <c r="C9" s="100"/>
      <c r="D9" s="47"/>
      <c r="E9" s="411"/>
      <c r="F9" s="586" t="str">
        <f>IF(E9="","",E9/$E$13)</f>
        <v/>
      </c>
      <c r="G9" s="227"/>
      <c r="H9" s="579"/>
      <c r="I9" s="65">
        <f t="shared" si="0"/>
        <v>0</v>
      </c>
      <c r="J9" s="360">
        <f t="shared" si="1"/>
        <v>0</v>
      </c>
      <c r="K9" s="256" t="e">
        <f>E9/GENERAL!$I$91</f>
        <v>#DIV/0!</v>
      </c>
      <c r="L9" s="256" t="e">
        <f>E9/GENERAL!$H$114</f>
        <v>#DIV/0!</v>
      </c>
      <c r="M9" s="227"/>
    </row>
    <row r="10" spans="1:15">
      <c r="A10" s="113">
        <f t="shared" si="2"/>
        <v>4</v>
      </c>
      <c r="B10" s="309" t="s">
        <v>20</v>
      </c>
      <c r="C10" s="100"/>
      <c r="D10" s="47"/>
      <c r="E10" s="411"/>
      <c r="F10" s="586" t="str">
        <f>IF(E10="","",E10/$E$13)</f>
        <v/>
      </c>
      <c r="G10" s="227"/>
      <c r="H10" s="579"/>
      <c r="I10" s="65">
        <f t="shared" si="0"/>
        <v>0</v>
      </c>
      <c r="J10" s="360">
        <f t="shared" si="1"/>
        <v>0</v>
      </c>
      <c r="K10" s="256" t="e">
        <f>E10/GENERAL!$I$91</f>
        <v>#DIV/0!</v>
      </c>
      <c r="L10" s="256" t="e">
        <f>E10/GENERAL!$H$114</f>
        <v>#DIV/0!</v>
      </c>
      <c r="M10" s="227"/>
    </row>
    <row r="11" spans="1:15">
      <c r="A11" s="113">
        <f t="shared" si="2"/>
        <v>5</v>
      </c>
      <c r="B11" s="309" t="s">
        <v>21</v>
      </c>
      <c r="C11" s="100"/>
      <c r="D11" s="47"/>
      <c r="E11" s="411"/>
      <c r="F11" s="606"/>
      <c r="G11" s="227"/>
      <c r="H11" s="579"/>
      <c r="I11" s="65">
        <f t="shared" si="0"/>
        <v>0</v>
      </c>
      <c r="J11" s="360">
        <f t="shared" si="1"/>
        <v>0</v>
      </c>
      <c r="K11" s="256" t="e">
        <f>E11/GENERAL!$I$91</f>
        <v>#DIV/0!</v>
      </c>
      <c r="L11" s="256" t="e">
        <f>E11/GENERAL!$H$114</f>
        <v>#DIV/0!</v>
      </c>
      <c r="M11" s="227"/>
    </row>
    <row r="12" spans="1:15">
      <c r="A12" s="113">
        <f t="shared" si="2"/>
        <v>6</v>
      </c>
      <c r="B12" s="309" t="s">
        <v>418</v>
      </c>
      <c r="C12" s="100"/>
      <c r="D12" s="47"/>
      <c r="E12" s="355"/>
      <c r="F12" s="606"/>
      <c r="G12" s="227"/>
      <c r="H12" s="579"/>
      <c r="I12" s="65">
        <f t="shared" si="0"/>
        <v>0</v>
      </c>
      <c r="J12" s="360">
        <f t="shared" si="1"/>
        <v>0</v>
      </c>
      <c r="K12" s="256" t="e">
        <f>E12/GENERAL!$I$91</f>
        <v>#DIV/0!</v>
      </c>
      <c r="L12" s="256" t="e">
        <f>E12/GENERAL!$H$114</f>
        <v>#DIV/0!</v>
      </c>
      <c r="M12" s="227"/>
    </row>
    <row r="13" spans="1:15">
      <c r="A13">
        <f t="shared" si="2"/>
        <v>7</v>
      </c>
      <c r="B13" s="393" t="s">
        <v>22</v>
      </c>
      <c r="E13" s="602">
        <f>SUM(E7:E12)</f>
        <v>0</v>
      </c>
      <c r="F13" s="155"/>
      <c r="G13" s="155"/>
      <c r="H13" s="604">
        <f>SUM(H7:H12)</f>
        <v>0</v>
      </c>
      <c r="I13" s="230">
        <f>SUM(I7:I12)</f>
        <v>0</v>
      </c>
      <c r="J13" s="361">
        <f>E13-I13</f>
        <v>0</v>
      </c>
      <c r="K13" s="447" t="e">
        <f>E13/GENERAL!$I$91</f>
        <v>#DIV/0!</v>
      </c>
      <c r="L13" s="447" t="e">
        <f>E13/GENERAL!$H$114</f>
        <v>#DIV/0!</v>
      </c>
      <c r="M13" s="227"/>
    </row>
    <row r="14" spans="1:15">
      <c r="A14">
        <f t="shared" si="2"/>
        <v>8</v>
      </c>
      <c r="B14" s="393" t="s">
        <v>23</v>
      </c>
      <c r="E14" s="234"/>
      <c r="F14" s="586" t="str">
        <f>IF(E14="","",E14/$E$13)</f>
        <v/>
      </c>
      <c r="G14" s="587">
        <f>G7</f>
        <v>0</v>
      </c>
      <c r="H14" s="605"/>
      <c r="I14" s="231"/>
      <c r="J14" s="362">
        <f>E14</f>
        <v>0</v>
      </c>
      <c r="K14" s="256" t="e">
        <f>E14/GENERAL!$I$91</f>
        <v>#DIV/0!</v>
      </c>
      <c r="L14" s="256" t="e">
        <f>E14/GENERAL!$H$114</f>
        <v>#DIV/0!</v>
      </c>
      <c r="M14" s="227"/>
    </row>
    <row r="15" spans="1:15">
      <c r="A15" s="3">
        <f t="shared" si="2"/>
        <v>9</v>
      </c>
      <c r="B15" s="281" t="s">
        <v>24</v>
      </c>
      <c r="C15" s="8"/>
      <c r="D15" s="8"/>
      <c r="E15" s="429">
        <f>SUM(E13:E14)</f>
        <v>0</v>
      </c>
      <c r="F15" s="8"/>
      <c r="G15" s="8"/>
      <c r="H15" s="216">
        <f>SUM(H13:H14)</f>
        <v>0</v>
      </c>
      <c r="I15" s="216">
        <f>SUM(I13:I14)</f>
        <v>0</v>
      </c>
      <c r="J15" s="363">
        <f>SUM(J13:J14)</f>
        <v>0</v>
      </c>
      <c r="K15" s="429" t="e">
        <f>E15/GENERAL!$I$91</f>
        <v>#DIV/0!</v>
      </c>
      <c r="L15" s="429" t="e">
        <f>E15/GENERAL!$H$114</f>
        <v>#DIV/0!</v>
      </c>
      <c r="M15" s="147"/>
    </row>
    <row r="16" spans="1:15">
      <c r="M16" s="6"/>
    </row>
    <row r="17" spans="1:13">
      <c r="M17" s="6"/>
    </row>
    <row r="18" spans="1:13">
      <c r="A18" s="103" t="s">
        <v>313</v>
      </c>
      <c r="B18" s="55"/>
      <c r="C18" s="55"/>
      <c r="D18" s="55"/>
      <c r="E18" s="55"/>
      <c r="M18" s="6"/>
    </row>
    <row r="19" spans="1:13" s="22" customFormat="1" ht="38.25">
      <c r="A19" s="739" t="s">
        <v>426</v>
      </c>
      <c r="B19" s="740"/>
      <c r="C19" s="740"/>
      <c r="D19" s="740"/>
      <c r="E19" s="581" t="s">
        <v>520</v>
      </c>
      <c r="F19" s="656" t="s">
        <v>810</v>
      </c>
      <c r="G19" s="609" t="s">
        <v>765</v>
      </c>
      <c r="H19" s="408" t="s">
        <v>487</v>
      </c>
      <c r="I19" s="582" t="s">
        <v>488</v>
      </c>
      <c r="J19" s="381" t="s">
        <v>489</v>
      </c>
      <c r="K19" s="402" t="s">
        <v>628</v>
      </c>
      <c r="L19" s="403" t="s">
        <v>620</v>
      </c>
      <c r="M19" s="402" t="s">
        <v>766</v>
      </c>
    </row>
    <row r="20" spans="1:13">
      <c r="A20" s="113">
        <f>A15+1</f>
        <v>10</v>
      </c>
      <c r="B20" s="309" t="s">
        <v>25</v>
      </c>
      <c r="C20" s="100"/>
      <c r="D20" s="102"/>
      <c r="E20" s="580"/>
      <c r="F20" s="586" t="str">
        <f>IF(E20=0,"",E20/$E$13)</f>
        <v/>
      </c>
      <c r="G20" s="227"/>
      <c r="H20" s="578"/>
      <c r="I20" s="183"/>
      <c r="J20" s="199">
        <f t="shared" ref="J20:J33" si="3">E20-H20-I20</f>
        <v>0</v>
      </c>
      <c r="K20" s="192" t="e">
        <f>E20/GENERAL!$I$91</f>
        <v>#DIV/0!</v>
      </c>
      <c r="L20" s="363" t="e">
        <f>E20/GENERAL!$H$114</f>
        <v>#DIV/0!</v>
      </c>
      <c r="M20" s="227"/>
    </row>
    <row r="21" spans="1:13">
      <c r="A21" s="113">
        <f t="shared" ref="A21:A34" si="4">A20+1</f>
        <v>11</v>
      </c>
      <c r="B21" s="309" t="s">
        <v>26</v>
      </c>
      <c r="C21" s="100"/>
      <c r="D21" s="102"/>
      <c r="E21" s="411"/>
      <c r="F21" s="586" t="str">
        <f>IF(E21=0,"",E21/$E$13)</f>
        <v/>
      </c>
      <c r="G21" s="227"/>
      <c r="H21" s="17"/>
      <c r="I21" s="9"/>
      <c r="J21" s="202">
        <f t="shared" si="3"/>
        <v>0</v>
      </c>
      <c r="K21" s="448" t="e">
        <f>E21/GENERAL!$I$91</f>
        <v>#DIV/0!</v>
      </c>
      <c r="L21" s="449" t="e">
        <f>E21/GENERAL!$H$114</f>
        <v>#DIV/0!</v>
      </c>
      <c r="M21" s="227"/>
    </row>
    <row r="22" spans="1:13">
      <c r="A22" s="113">
        <f t="shared" si="4"/>
        <v>12</v>
      </c>
      <c r="B22" s="309" t="s">
        <v>27</v>
      </c>
      <c r="C22" s="100"/>
      <c r="D22" s="102"/>
      <c r="E22" s="411"/>
      <c r="F22" s="586" t="str">
        <f>IF(E22=0,"",E22/$E$13)</f>
        <v/>
      </c>
      <c r="G22" s="227"/>
      <c r="H22" s="17"/>
      <c r="I22" s="9"/>
      <c r="J22" s="202">
        <f t="shared" si="3"/>
        <v>0</v>
      </c>
      <c r="K22" s="448" t="e">
        <f>E22/GENERAL!$I$91</f>
        <v>#DIV/0!</v>
      </c>
      <c r="L22" s="449" t="e">
        <f>E22/GENERAL!$H$114</f>
        <v>#DIV/0!</v>
      </c>
      <c r="M22" s="227"/>
    </row>
    <row r="23" spans="1:13">
      <c r="A23" s="113">
        <f t="shared" si="4"/>
        <v>13</v>
      </c>
      <c r="B23" s="309" t="s">
        <v>28</v>
      </c>
      <c r="C23" s="100"/>
      <c r="D23" s="102"/>
      <c r="E23" s="411"/>
      <c r="F23" s="606"/>
      <c r="G23" s="227"/>
      <c r="H23" s="17"/>
      <c r="I23" s="9"/>
      <c r="J23" s="201">
        <f t="shared" si="3"/>
        <v>0</v>
      </c>
      <c r="K23" s="194" t="e">
        <f>E23/GENERAL!$I$91</f>
        <v>#DIV/0!</v>
      </c>
      <c r="L23" s="450" t="e">
        <f>E23/GENERAL!$H$114</f>
        <v>#DIV/0!</v>
      </c>
      <c r="M23" s="227"/>
    </row>
    <row r="24" spans="1:13">
      <c r="A24" s="113">
        <f t="shared" si="4"/>
        <v>14</v>
      </c>
      <c r="B24" s="309" t="s">
        <v>29</v>
      </c>
      <c r="C24" s="100"/>
      <c r="D24" s="102"/>
      <c r="E24" s="411"/>
      <c r="F24" s="606"/>
      <c r="G24" s="227"/>
      <c r="H24" s="160"/>
      <c r="I24" s="158"/>
      <c r="J24" s="201">
        <f t="shared" si="3"/>
        <v>0</v>
      </c>
      <c r="K24" s="194" t="e">
        <f>E24/GENERAL!$I$91</f>
        <v>#DIV/0!</v>
      </c>
      <c r="L24" s="450" t="e">
        <f>E24/GENERAL!$H$114</f>
        <v>#DIV/0!</v>
      </c>
      <c r="M24" s="227"/>
    </row>
    <row r="25" spans="1:13">
      <c r="A25" s="113">
        <f t="shared" si="4"/>
        <v>15</v>
      </c>
      <c r="B25" s="309" t="s">
        <v>30</v>
      </c>
      <c r="C25" s="100"/>
      <c r="D25" s="102"/>
      <c r="E25" s="411"/>
      <c r="F25" s="606"/>
      <c r="G25" s="227"/>
      <c r="H25" s="17"/>
      <c r="I25" s="9"/>
      <c r="J25" s="201">
        <f t="shared" si="3"/>
        <v>0</v>
      </c>
      <c r="K25" s="194" t="e">
        <f>E25/GENERAL!$I$91</f>
        <v>#DIV/0!</v>
      </c>
      <c r="L25" s="450" t="e">
        <f>E25/GENERAL!$H$114</f>
        <v>#DIV/0!</v>
      </c>
      <c r="M25" s="227"/>
    </row>
    <row r="26" spans="1:13">
      <c r="A26" s="113">
        <f t="shared" si="4"/>
        <v>16</v>
      </c>
      <c r="B26" s="309" t="s">
        <v>31</v>
      </c>
      <c r="C26" s="100"/>
      <c r="D26" s="102"/>
      <c r="E26" s="411"/>
      <c r="F26" s="606"/>
      <c r="G26" s="227"/>
      <c r="H26" s="17"/>
      <c r="I26" s="9"/>
      <c r="J26" s="201">
        <f t="shared" si="3"/>
        <v>0</v>
      </c>
      <c r="K26" s="194" t="e">
        <f>E26/GENERAL!$I$91</f>
        <v>#DIV/0!</v>
      </c>
      <c r="L26" s="450" t="e">
        <f>E26/GENERAL!$H$114</f>
        <v>#DIV/0!</v>
      </c>
      <c r="M26" s="227"/>
    </row>
    <row r="27" spans="1:13">
      <c r="A27" s="113">
        <f t="shared" si="4"/>
        <v>17</v>
      </c>
      <c r="B27" s="309" t="s">
        <v>11</v>
      </c>
      <c r="C27" s="100"/>
      <c r="D27" s="102"/>
      <c r="E27" s="411"/>
      <c r="F27" s="606"/>
      <c r="G27" s="227"/>
      <c r="H27" s="17"/>
      <c r="I27" s="9"/>
      <c r="J27" s="201">
        <f t="shared" si="3"/>
        <v>0</v>
      </c>
      <c r="K27" s="194" t="e">
        <f>E27/GENERAL!$I$91</f>
        <v>#DIV/0!</v>
      </c>
      <c r="L27" s="450" t="e">
        <f>E27/GENERAL!$H$114</f>
        <v>#DIV/0!</v>
      </c>
      <c r="M27" s="227"/>
    </row>
    <row r="28" spans="1:13">
      <c r="A28" s="113">
        <f t="shared" si="4"/>
        <v>18</v>
      </c>
      <c r="B28" s="309" t="s">
        <v>32</v>
      </c>
      <c r="C28" s="100"/>
      <c r="D28" s="102"/>
      <c r="E28" s="411"/>
      <c r="F28" s="606"/>
      <c r="G28" s="227"/>
      <c r="H28" s="17"/>
      <c r="I28" s="9"/>
      <c r="J28" s="201">
        <f t="shared" si="3"/>
        <v>0</v>
      </c>
      <c r="K28" s="194" t="e">
        <f>E28/GENERAL!$I$91</f>
        <v>#DIV/0!</v>
      </c>
      <c r="L28" s="450" t="e">
        <f>E28/GENERAL!$H$114</f>
        <v>#DIV/0!</v>
      </c>
      <c r="M28" s="227"/>
    </row>
    <row r="29" spans="1:13">
      <c r="A29" s="113">
        <f t="shared" si="4"/>
        <v>19</v>
      </c>
      <c r="B29" s="309" t="s">
        <v>33</v>
      </c>
      <c r="C29" s="100"/>
      <c r="D29" s="102"/>
      <c r="E29" s="411"/>
      <c r="F29" s="606"/>
      <c r="G29" s="227"/>
      <c r="H29" s="17"/>
      <c r="I29" s="9"/>
      <c r="J29" s="201">
        <f t="shared" si="3"/>
        <v>0</v>
      </c>
      <c r="K29" s="194" t="e">
        <f>E29/GENERAL!$I$91</f>
        <v>#DIV/0!</v>
      </c>
      <c r="L29" s="450" t="e">
        <f>E29/GENERAL!$H$114</f>
        <v>#DIV/0!</v>
      </c>
      <c r="M29" s="227"/>
    </row>
    <row r="30" spans="1:13">
      <c r="A30" s="345">
        <f t="shared" si="4"/>
        <v>20</v>
      </c>
      <c r="B30" s="309" t="s">
        <v>34</v>
      </c>
      <c r="C30" s="100"/>
      <c r="D30" s="102"/>
      <c r="E30" s="411"/>
      <c r="F30" s="606"/>
      <c r="G30" s="227"/>
      <c r="H30" s="17"/>
      <c r="I30" s="9"/>
      <c r="J30" s="201">
        <f t="shared" si="3"/>
        <v>0</v>
      </c>
      <c r="K30" s="194" t="e">
        <f>E30/GENERAL!$I$91</f>
        <v>#DIV/0!</v>
      </c>
      <c r="L30" s="450" t="e">
        <f>E30/GENERAL!$H$114</f>
        <v>#DIV/0!</v>
      </c>
      <c r="M30" s="227"/>
    </row>
    <row r="31" spans="1:13">
      <c r="A31" s="345">
        <f t="shared" si="4"/>
        <v>21</v>
      </c>
      <c r="B31" s="309" t="s">
        <v>595</v>
      </c>
      <c r="C31" s="100"/>
      <c r="D31" s="102"/>
      <c r="E31" s="411"/>
      <c r="F31" s="606"/>
      <c r="G31" s="227"/>
      <c r="H31" s="17"/>
      <c r="I31" s="9"/>
      <c r="J31" s="201">
        <f t="shared" si="3"/>
        <v>0</v>
      </c>
      <c r="K31" s="194" t="e">
        <f>E31/GENERAL!$I$91</f>
        <v>#DIV/0!</v>
      </c>
      <c r="L31" s="450" t="e">
        <f>E31/GENERAL!$H$114</f>
        <v>#DIV/0!</v>
      </c>
      <c r="M31" s="227"/>
    </row>
    <row r="32" spans="1:13">
      <c r="A32" s="345">
        <f t="shared" si="4"/>
        <v>22</v>
      </c>
      <c r="B32" s="309" t="s">
        <v>778</v>
      </c>
      <c r="C32" s="100"/>
      <c r="D32" s="102"/>
      <c r="E32" s="411"/>
      <c r="F32" s="606"/>
      <c r="G32" s="227"/>
      <c r="H32" s="17"/>
      <c r="I32" s="9"/>
      <c r="J32" s="201">
        <f t="shared" si="3"/>
        <v>0</v>
      </c>
      <c r="K32" s="194" t="e">
        <f>E32/GENERAL!$I$91</f>
        <v>#DIV/0!</v>
      </c>
      <c r="L32" s="450" t="e">
        <f>E32/GENERAL!$H$114</f>
        <v>#DIV/0!</v>
      </c>
      <c r="M32" s="227"/>
    </row>
    <row r="33" spans="1:13">
      <c r="A33" s="113">
        <f t="shared" si="4"/>
        <v>23</v>
      </c>
      <c r="B33" s="309" t="s">
        <v>120</v>
      </c>
      <c r="C33" s="100"/>
      <c r="D33" s="102"/>
      <c r="E33" s="355"/>
      <c r="F33" s="606"/>
      <c r="G33" s="227"/>
      <c r="H33" s="17"/>
      <c r="I33" s="9"/>
      <c r="J33" s="201">
        <f t="shared" si="3"/>
        <v>0</v>
      </c>
      <c r="K33" s="194" t="e">
        <f>E33/GENERAL!$I$91</f>
        <v>#DIV/0!</v>
      </c>
      <c r="L33" s="450" t="e">
        <f>E33/GENERAL!$H$114</f>
        <v>#DIV/0!</v>
      </c>
      <c r="M33" s="227"/>
    </row>
    <row r="34" spans="1:13">
      <c r="A34" s="3">
        <f t="shared" si="4"/>
        <v>24</v>
      </c>
      <c r="B34" s="281" t="s">
        <v>35</v>
      </c>
      <c r="C34" s="8"/>
      <c r="D34" s="8"/>
      <c r="E34" s="216">
        <f>+SUM(E20:E33)</f>
        <v>0</v>
      </c>
      <c r="F34" s="8"/>
      <c r="G34" s="8"/>
      <c r="H34" s="192">
        <f>+SUM(H20:H33)</f>
        <v>0</v>
      </c>
      <c r="I34" s="192">
        <f>+SUM(I20:I33)</f>
        <v>0</v>
      </c>
      <c r="J34" s="192">
        <f>+SUM(J20:J33)</f>
        <v>0</v>
      </c>
      <c r="K34" s="192" t="e">
        <f>E34/GENERAL!$I$91</f>
        <v>#DIV/0!</v>
      </c>
      <c r="L34" s="363" t="e">
        <f>E34/GENERAL!$H$114</f>
        <v>#DIV/0!</v>
      </c>
      <c r="M34" s="147"/>
    </row>
    <row r="36" spans="1:13">
      <c r="A36" s="103" t="s">
        <v>238</v>
      </c>
      <c r="B36" s="55"/>
      <c r="C36" s="55"/>
      <c r="D36" s="55"/>
      <c r="E36" s="55"/>
      <c r="M36" s="6"/>
    </row>
    <row r="37" spans="1:13" s="22" customFormat="1" ht="38.25">
      <c r="A37" s="739" t="s">
        <v>426</v>
      </c>
      <c r="B37" s="740"/>
      <c r="C37" s="740"/>
      <c r="D37" s="740"/>
      <c r="E37" s="581" t="s">
        <v>520</v>
      </c>
      <c r="F37" s="610"/>
      <c r="G37" s="609" t="s">
        <v>765</v>
      </c>
      <c r="H37" s="408" t="s">
        <v>487</v>
      </c>
      <c r="I37" s="582" t="s">
        <v>488</v>
      </c>
      <c r="J37" s="381" t="s">
        <v>489</v>
      </c>
      <c r="K37" s="402" t="s">
        <v>628</v>
      </c>
      <c r="L37" s="403" t="s">
        <v>620</v>
      </c>
      <c r="M37" s="402" t="s">
        <v>766</v>
      </c>
    </row>
    <row r="38" spans="1:13">
      <c r="A38" s="345">
        <f>A34+1</f>
        <v>25</v>
      </c>
      <c r="B38" s="309" t="s">
        <v>45</v>
      </c>
      <c r="C38" s="346"/>
      <c r="D38" s="365"/>
      <c r="E38" s="580"/>
      <c r="F38" s="155"/>
      <c r="G38" s="227"/>
      <c r="H38" s="578"/>
      <c r="I38" s="183"/>
      <c r="J38" s="199">
        <f t="shared" ref="J38:J46" si="5">E38-H38-I38</f>
        <v>0</v>
      </c>
      <c r="K38" s="192" t="e">
        <f>E38/GENERAL!$I$91</f>
        <v>#DIV/0!</v>
      </c>
      <c r="L38" s="363" t="e">
        <f>E38/GENERAL!$H$114</f>
        <v>#DIV/0!</v>
      </c>
      <c r="M38" s="227"/>
    </row>
    <row r="39" spans="1:13">
      <c r="A39" s="345">
        <f t="shared" ref="A39:A47" si="6">A38+1</f>
        <v>26</v>
      </c>
      <c r="B39" s="309" t="s">
        <v>46</v>
      </c>
      <c r="C39" s="346"/>
      <c r="D39" s="100"/>
      <c r="E39" s="411"/>
      <c r="F39" s="155"/>
      <c r="G39" s="155"/>
      <c r="H39" s="17"/>
      <c r="I39" s="9"/>
      <c r="J39" s="187">
        <f t="shared" si="5"/>
        <v>0</v>
      </c>
      <c r="K39" s="232" t="e">
        <f>E39/GENERAL!$I$91</f>
        <v>#DIV/0!</v>
      </c>
      <c r="L39" s="451" t="e">
        <f>E39/GENERAL!$H$114</f>
        <v>#DIV/0!</v>
      </c>
      <c r="M39" s="227"/>
    </row>
    <row r="40" spans="1:13">
      <c r="A40" s="345">
        <f t="shared" si="6"/>
        <v>27</v>
      </c>
      <c r="B40" s="309" t="s">
        <v>47</v>
      </c>
      <c r="C40" s="346"/>
      <c r="D40" s="100"/>
      <c r="E40" s="411"/>
      <c r="F40" s="155"/>
      <c r="G40" s="227"/>
      <c r="H40" s="17"/>
      <c r="I40" s="9"/>
      <c r="J40" s="187">
        <f t="shared" si="5"/>
        <v>0</v>
      </c>
      <c r="K40" s="232" t="e">
        <f>E40/GENERAL!$I$91</f>
        <v>#DIV/0!</v>
      </c>
      <c r="L40" s="451" t="e">
        <f>E40/GENERAL!$H$114</f>
        <v>#DIV/0!</v>
      </c>
      <c r="M40" s="227"/>
    </row>
    <row r="41" spans="1:13">
      <c r="A41" s="113">
        <f t="shared" si="6"/>
        <v>28</v>
      </c>
      <c r="B41" s="309" t="s">
        <v>36</v>
      </c>
      <c r="C41" s="100"/>
      <c r="D41" s="100"/>
      <c r="E41" s="355"/>
      <c r="F41" s="155"/>
      <c r="G41" s="227"/>
      <c r="H41" s="17"/>
      <c r="I41" s="9"/>
      <c r="J41" s="187">
        <f t="shared" si="5"/>
        <v>0</v>
      </c>
      <c r="K41" s="232" t="e">
        <f>E41/GENERAL!$I$91</f>
        <v>#DIV/0!</v>
      </c>
      <c r="L41" s="451" t="e">
        <f>E41/GENERAL!$H$114</f>
        <v>#DIV/0!</v>
      </c>
      <c r="M41" s="227"/>
    </row>
    <row r="42" spans="1:13">
      <c r="A42" s="113">
        <f t="shared" si="6"/>
        <v>29</v>
      </c>
      <c r="B42" s="309" t="s">
        <v>37</v>
      </c>
      <c r="C42" s="100"/>
      <c r="D42" s="100"/>
      <c r="E42" s="411"/>
      <c r="F42" s="155"/>
      <c r="G42" s="227"/>
      <c r="H42" s="17"/>
      <c r="I42" s="9"/>
      <c r="J42" s="187">
        <f t="shared" si="5"/>
        <v>0</v>
      </c>
      <c r="K42" s="232" t="e">
        <f>E42/GENERAL!$I$91</f>
        <v>#DIV/0!</v>
      </c>
      <c r="L42" s="451" t="e">
        <f>E42/GENERAL!$H$114</f>
        <v>#DIV/0!</v>
      </c>
      <c r="M42" s="227"/>
    </row>
    <row r="43" spans="1:13">
      <c r="A43" s="113">
        <f t="shared" si="6"/>
        <v>30</v>
      </c>
      <c r="B43" s="309" t="s">
        <v>38</v>
      </c>
      <c r="C43" s="100"/>
      <c r="D43" s="100"/>
      <c r="E43" s="411"/>
      <c r="F43" s="155"/>
      <c r="G43" s="155"/>
      <c r="H43" s="579"/>
      <c r="I43" s="156"/>
      <c r="J43" s="187">
        <f t="shared" si="5"/>
        <v>0</v>
      </c>
      <c r="K43" s="232" t="e">
        <f>E43/GENERAL!$I$91</f>
        <v>#DIV/0!</v>
      </c>
      <c r="L43" s="451" t="e">
        <f>E43/GENERAL!$H$114</f>
        <v>#DIV/0!</v>
      </c>
      <c r="M43" s="227"/>
    </row>
    <row r="44" spans="1:13">
      <c r="A44" s="113">
        <f t="shared" si="6"/>
        <v>31</v>
      </c>
      <c r="B44" s="100" t="s">
        <v>39</v>
      </c>
      <c r="C44" s="100"/>
      <c r="D44" s="100"/>
      <c r="E44" s="411"/>
      <c r="F44" s="155"/>
      <c r="G44" s="227"/>
      <c r="H44" s="17"/>
      <c r="I44" s="9"/>
      <c r="J44" s="187">
        <f t="shared" si="5"/>
        <v>0</v>
      </c>
      <c r="K44" s="232" t="e">
        <f>E44/GENERAL!$I$91</f>
        <v>#DIV/0!</v>
      </c>
      <c r="L44" s="451" t="e">
        <f>E44/GENERAL!$H$114</f>
        <v>#DIV/0!</v>
      </c>
      <c r="M44" s="227"/>
    </row>
    <row r="45" spans="1:13">
      <c r="A45" s="113">
        <f t="shared" si="6"/>
        <v>32</v>
      </c>
      <c r="B45" s="100" t="s">
        <v>40</v>
      </c>
      <c r="C45" s="100"/>
      <c r="D45" s="100"/>
      <c r="E45" s="411"/>
      <c r="F45" s="155"/>
      <c r="G45" s="227"/>
      <c r="H45" s="17"/>
      <c r="I45" s="9"/>
      <c r="J45" s="187">
        <f t="shared" si="5"/>
        <v>0</v>
      </c>
      <c r="K45" s="232" t="e">
        <f>E45/GENERAL!$I$91</f>
        <v>#DIV/0!</v>
      </c>
      <c r="L45" s="451" t="e">
        <f>E45/GENERAL!$H$114</f>
        <v>#DIV/0!</v>
      </c>
      <c r="M45" s="227"/>
    </row>
    <row r="46" spans="1:13">
      <c r="A46" s="113">
        <f t="shared" si="6"/>
        <v>33</v>
      </c>
      <c r="B46" s="365" t="s">
        <v>418</v>
      </c>
      <c r="C46" s="100"/>
      <c r="D46" s="100"/>
      <c r="E46" s="355"/>
      <c r="F46" s="155"/>
      <c r="G46" s="227"/>
      <c r="H46" s="17"/>
      <c r="I46" s="9"/>
      <c r="J46" s="187">
        <f t="shared" si="5"/>
        <v>0</v>
      </c>
      <c r="K46" s="232" t="e">
        <f>E46/GENERAL!$I$91</f>
        <v>#DIV/0!</v>
      </c>
      <c r="L46" s="451" t="e">
        <f>E46/GENERAL!$H$114</f>
        <v>#DIV/0!</v>
      </c>
      <c r="M46" s="227"/>
    </row>
    <row r="47" spans="1:13">
      <c r="A47" s="3">
        <f t="shared" si="6"/>
        <v>34</v>
      </c>
      <c r="B47" s="21" t="s">
        <v>41</v>
      </c>
      <c r="C47" s="8"/>
      <c r="D47" s="8"/>
      <c r="E47" s="216">
        <f>+SUM(E38:E46)</f>
        <v>0</v>
      </c>
      <c r="G47" s="8"/>
      <c r="H47" s="192">
        <f>+SUM(H38:H46)</f>
        <v>0</v>
      </c>
      <c r="I47" s="192">
        <f>+SUM(I38:I46)</f>
        <v>0</v>
      </c>
      <c r="J47" s="192">
        <f>+SUM(J38:J46)</f>
        <v>0</v>
      </c>
      <c r="K47" s="192" t="e">
        <f>E47/GENERAL!$I$91</f>
        <v>#DIV/0!</v>
      </c>
      <c r="L47" s="363" t="e">
        <f>E47/GENERAL!$H$114</f>
        <v>#DIV/0!</v>
      </c>
      <c r="M47" s="147"/>
    </row>
    <row r="48" spans="1:13">
      <c r="A48" s="21"/>
      <c r="B48" s="8"/>
      <c r="C48" s="8"/>
      <c r="D48" s="8"/>
      <c r="E48" s="8"/>
      <c r="F48" s="28"/>
      <c r="G48" s="28"/>
      <c r="H48" s="28"/>
      <c r="I48" s="28"/>
      <c r="J48" s="341"/>
      <c r="K48" s="341"/>
      <c r="M48" s="6"/>
    </row>
    <row r="49" spans="1:14">
      <c r="A49" s="54" t="s">
        <v>490</v>
      </c>
      <c r="B49" s="8"/>
      <c r="C49" s="8"/>
      <c r="D49" s="8"/>
      <c r="E49" s="8"/>
      <c r="F49" s="28"/>
      <c r="G49" s="28"/>
      <c r="H49" s="28"/>
      <c r="I49" s="28"/>
      <c r="J49" s="341"/>
      <c r="K49" s="341"/>
      <c r="M49" s="6"/>
    </row>
    <row r="50" spans="1:14">
      <c r="A50" s="8"/>
      <c r="B50" s="8"/>
      <c r="C50" s="8"/>
      <c r="D50" s="8"/>
      <c r="E50" s="8"/>
      <c r="F50" s="28"/>
      <c r="M50" s="6"/>
    </row>
    <row r="51" spans="1:14">
      <c r="A51" s="104" t="s">
        <v>239</v>
      </c>
      <c r="B51" s="28"/>
      <c r="C51" s="28"/>
      <c r="D51" s="28"/>
      <c r="E51" s="28"/>
      <c r="F51" s="55"/>
      <c r="M51" s="6"/>
    </row>
    <row r="52" spans="1:14" s="22" customFormat="1" ht="38.25">
      <c r="A52" s="739" t="s">
        <v>426</v>
      </c>
      <c r="B52" s="740"/>
      <c r="C52" s="740"/>
      <c r="D52" s="740"/>
      <c r="E52" s="581" t="s">
        <v>520</v>
      </c>
      <c r="F52" s="607"/>
      <c r="G52" s="610"/>
      <c r="H52" s="408" t="s">
        <v>487</v>
      </c>
      <c r="I52" s="582" t="s">
        <v>488</v>
      </c>
      <c r="J52" s="381" t="s">
        <v>489</v>
      </c>
      <c r="K52" s="402" t="s">
        <v>628</v>
      </c>
      <c r="L52" s="404" t="s">
        <v>620</v>
      </c>
      <c r="M52" s="402" t="s">
        <v>766</v>
      </c>
    </row>
    <row r="53" spans="1:14">
      <c r="A53" s="113">
        <f>A47+1</f>
        <v>35</v>
      </c>
      <c r="B53" s="309" t="s">
        <v>42</v>
      </c>
      <c r="C53" s="100"/>
      <c r="D53" s="309"/>
      <c r="E53" s="580"/>
      <c r="F53" s="606"/>
      <c r="G53" s="155"/>
      <c r="H53" s="578"/>
      <c r="I53" s="262"/>
      <c r="J53" s="199">
        <f>E53-H53-I53</f>
        <v>0</v>
      </c>
      <c r="K53" s="192" t="e">
        <f>E53/GENERAL!$I$91</f>
        <v>#DIV/0!</v>
      </c>
      <c r="L53" s="363" t="e">
        <f>E53/GENERAL!$H$114</f>
        <v>#DIV/0!</v>
      </c>
      <c r="M53" s="227"/>
    </row>
    <row r="54" spans="1:14">
      <c r="A54" s="113">
        <f t="shared" ref="A54:A59" si="7">A53+1</f>
        <v>36</v>
      </c>
      <c r="B54" s="309" t="s">
        <v>43</v>
      </c>
      <c r="C54" s="100"/>
      <c r="D54" s="309"/>
      <c r="E54" s="411"/>
      <c r="F54" s="606"/>
      <c r="G54" s="155"/>
      <c r="H54" s="64"/>
      <c r="I54" s="24"/>
      <c r="J54" s="187">
        <f>E54-H54-I54</f>
        <v>0</v>
      </c>
      <c r="K54" s="186" t="e">
        <f>E54/GENERAL!$I$91</f>
        <v>#DIV/0!</v>
      </c>
      <c r="L54" s="452" t="e">
        <f>E54/GENERAL!$H$114</f>
        <v>#DIV/0!</v>
      </c>
      <c r="M54" s="227"/>
    </row>
    <row r="55" spans="1:14">
      <c r="A55" s="113">
        <f t="shared" si="7"/>
        <v>37</v>
      </c>
      <c r="B55" s="309" t="s">
        <v>44</v>
      </c>
      <c r="C55" s="100"/>
      <c r="D55" s="391"/>
      <c r="E55" s="411"/>
      <c r="F55" s="606"/>
      <c r="G55" s="155"/>
      <c r="H55" s="17"/>
      <c r="I55" s="156"/>
      <c r="J55" s="187">
        <f>E55-H55-I55</f>
        <v>0</v>
      </c>
      <c r="K55" s="186" t="e">
        <f>E55/GENERAL!$I$91</f>
        <v>#DIV/0!</v>
      </c>
      <c r="L55" s="452" t="e">
        <f>E55/GENERAL!$H$114</f>
        <v>#DIV/0!</v>
      </c>
      <c r="M55" s="227"/>
    </row>
    <row r="56" spans="1:14">
      <c r="A56" s="345">
        <f t="shared" si="7"/>
        <v>38</v>
      </c>
      <c r="B56" s="309" t="s">
        <v>48</v>
      </c>
      <c r="C56" s="100"/>
      <c r="D56" s="309"/>
      <c r="E56" s="355"/>
      <c r="F56" s="606"/>
      <c r="G56" s="155"/>
      <c r="H56" s="17"/>
      <c r="I56" s="156"/>
      <c r="J56" s="187">
        <f>E56-H56-I56</f>
        <v>0</v>
      </c>
      <c r="K56" s="186" t="e">
        <f>E56/GENERAL!$I$91</f>
        <v>#DIV/0!</v>
      </c>
      <c r="L56" s="452" t="e">
        <f>E56/GENERAL!$H$114</f>
        <v>#DIV/0!</v>
      </c>
      <c r="M56" s="227"/>
    </row>
    <row r="57" spans="1:14">
      <c r="A57" s="113">
        <f t="shared" si="7"/>
        <v>39</v>
      </c>
      <c r="B57" s="309" t="s">
        <v>418</v>
      </c>
      <c r="C57" s="100"/>
      <c r="D57" s="100"/>
      <c r="E57" s="355"/>
      <c r="F57" s="606"/>
      <c r="G57" s="155"/>
      <c r="H57" s="142"/>
      <c r="I57" s="263"/>
      <c r="J57" s="259">
        <f>E57-H57-I57</f>
        <v>0</v>
      </c>
      <c r="K57" s="453" t="e">
        <f>E57/GENERAL!$I$91</f>
        <v>#DIV/0!</v>
      </c>
      <c r="L57" s="454" t="e">
        <f>E57/GENERAL!$H$114</f>
        <v>#DIV/0!</v>
      </c>
      <c r="M57" s="227"/>
    </row>
    <row r="58" spans="1:14" ht="13.5" thickBot="1">
      <c r="A58" s="3">
        <f t="shared" si="7"/>
        <v>40</v>
      </c>
      <c r="B58" s="281" t="s">
        <v>49</v>
      </c>
      <c r="C58" s="8"/>
      <c r="D58" s="8"/>
      <c r="E58" s="260">
        <f>SUM(E53:E57)</f>
        <v>0</v>
      </c>
      <c r="F58" s="8"/>
      <c r="H58" s="260">
        <f>+SUM(H53:H57)</f>
        <v>0</v>
      </c>
      <c r="I58" s="260">
        <f>+SUM(I53:I57)</f>
        <v>0</v>
      </c>
      <c r="J58" s="260">
        <f>+SUM(J53:J57)</f>
        <v>0</v>
      </c>
      <c r="K58" s="260" t="e">
        <f>E58/GENERAL!$I$91</f>
        <v>#DIV/0!</v>
      </c>
      <c r="L58" s="455" t="e">
        <f>E58/GENERAL!$H$114</f>
        <v>#DIV/0!</v>
      </c>
      <c r="M58" s="147"/>
    </row>
    <row r="59" spans="1:14" ht="13.5" thickBot="1">
      <c r="A59" s="3">
        <f t="shared" si="7"/>
        <v>41</v>
      </c>
      <c r="B59" s="281" t="s">
        <v>50</v>
      </c>
      <c r="C59" s="8"/>
      <c r="D59" s="8"/>
      <c r="E59" s="261">
        <f>SUM(E15,E34,E47,E58)</f>
        <v>0</v>
      </c>
      <c r="F59" s="8"/>
      <c r="H59" s="261">
        <f>SUM(H15,H34,H47,H58)</f>
        <v>0</v>
      </c>
      <c r="I59" s="261">
        <f>SUM(I15,I34,I47,I58)</f>
        <v>0</v>
      </c>
      <c r="J59" s="261">
        <f>SUM(J15,J34,J47,J58)</f>
        <v>0</v>
      </c>
      <c r="K59" s="261" t="e">
        <f>E59/GENERAL!$I$91</f>
        <v>#DIV/0!</v>
      </c>
      <c r="L59" s="446" t="e">
        <f>E59/GENERAL!$H$114</f>
        <v>#DIV/0!</v>
      </c>
      <c r="M59" s="144"/>
      <c r="N59" s="390"/>
    </row>
    <row r="60" spans="1:14">
      <c r="A60" s="21"/>
      <c r="B60" s="8"/>
      <c r="C60" s="8"/>
      <c r="D60" s="8"/>
      <c r="E60" s="8"/>
      <c r="F60" s="28"/>
      <c r="G60" s="28"/>
      <c r="H60" s="28"/>
      <c r="I60" s="28"/>
      <c r="J60" s="341"/>
      <c r="K60" s="341"/>
    </row>
    <row r="61" spans="1:14">
      <c r="A61" s="29" t="s">
        <v>421</v>
      </c>
      <c r="B61" s="51"/>
      <c r="C61" s="51"/>
      <c r="D61" s="51"/>
      <c r="E61" s="51"/>
      <c r="F61" s="51"/>
      <c r="G61" s="51"/>
      <c r="H61" s="51"/>
      <c r="I61" s="51"/>
      <c r="J61" s="369"/>
      <c r="K61" s="369"/>
      <c r="L61" s="30"/>
      <c r="M61" s="488"/>
    </row>
    <row r="63" spans="1:14">
      <c r="A63" s="49" t="s">
        <v>240</v>
      </c>
      <c r="M63" s="6"/>
    </row>
    <row r="64" spans="1:14" s="22" customFormat="1" ht="38.25">
      <c r="A64" s="739" t="s">
        <v>426</v>
      </c>
      <c r="B64" s="740"/>
      <c r="C64" s="740"/>
      <c r="D64" s="740"/>
      <c r="E64" s="581" t="s">
        <v>520</v>
      </c>
      <c r="F64" s="610"/>
      <c r="G64" s="609" t="s">
        <v>765</v>
      </c>
      <c r="H64" s="408" t="s">
        <v>487</v>
      </c>
      <c r="I64" s="582" t="s">
        <v>488</v>
      </c>
      <c r="J64" s="381" t="s">
        <v>489</v>
      </c>
      <c r="K64" s="402" t="s">
        <v>628</v>
      </c>
      <c r="L64" s="403" t="s">
        <v>620</v>
      </c>
      <c r="M64" s="402" t="s">
        <v>766</v>
      </c>
    </row>
    <row r="65" spans="1:13">
      <c r="A65" s="113">
        <f>A59+1</f>
        <v>42</v>
      </c>
      <c r="B65" s="309" t="s">
        <v>68</v>
      </c>
      <c r="C65" s="100"/>
      <c r="D65" s="100"/>
      <c r="E65" s="429">
        <f>I107</f>
        <v>0</v>
      </c>
      <c r="F65" s="155"/>
      <c r="G65" s="227"/>
      <c r="H65" s="64"/>
      <c r="I65" s="65">
        <f>E65</f>
        <v>0</v>
      </c>
      <c r="J65" s="199">
        <f>E65-H64-I65</f>
        <v>0</v>
      </c>
      <c r="K65" s="192" t="e">
        <f>E65/GENERAL!$I$91</f>
        <v>#DIV/0!</v>
      </c>
      <c r="L65" s="363" t="e">
        <f>E65/GENERAL!$H$114</f>
        <v>#DIV/0!</v>
      </c>
      <c r="M65" s="227"/>
    </row>
    <row r="66" spans="1:13">
      <c r="A66" s="113">
        <f>A65+1</f>
        <v>43</v>
      </c>
      <c r="B66" s="309" t="s">
        <v>70</v>
      </c>
      <c r="C66" s="100"/>
      <c r="D66" s="100"/>
      <c r="E66" s="257">
        <f>I114</f>
        <v>0</v>
      </c>
      <c r="F66" s="155"/>
      <c r="G66" s="227"/>
      <c r="H66" s="590">
        <f>E66</f>
        <v>0</v>
      </c>
      <c r="I66" s="23"/>
      <c r="J66" s="187">
        <f>E66-H65-I66</f>
        <v>0</v>
      </c>
      <c r="K66" s="232" t="e">
        <f>E66/GENERAL!$I$91</f>
        <v>#DIV/0!</v>
      </c>
      <c r="L66" s="451" t="e">
        <f>E66/GENERAL!$H$114</f>
        <v>#DIV/0!</v>
      </c>
      <c r="M66" s="227"/>
    </row>
    <row r="67" spans="1:13">
      <c r="A67" s="3">
        <f>A66+1</f>
        <v>44</v>
      </c>
      <c r="B67" s="21" t="s">
        <v>69</v>
      </c>
      <c r="C67" s="8"/>
      <c r="E67" s="216">
        <f>E65+E66</f>
        <v>0</v>
      </c>
      <c r="H67" s="199">
        <f>H65+H66</f>
        <v>0</v>
      </c>
      <c r="I67" s="199">
        <f>I65+I66</f>
        <v>0</v>
      </c>
      <c r="J67" s="199">
        <f>J65+J66</f>
        <v>0</v>
      </c>
      <c r="K67" s="192" t="e">
        <f>E67/GENERAL!$I$91</f>
        <v>#DIV/0!</v>
      </c>
      <c r="L67" s="363" t="e">
        <f>E67/GENERAL!$H$114</f>
        <v>#DIV/0!</v>
      </c>
      <c r="M67" s="147"/>
    </row>
    <row r="68" spans="1:13">
      <c r="M68" s="6"/>
    </row>
    <row r="69" spans="1:13">
      <c r="A69" s="103" t="s">
        <v>242</v>
      </c>
      <c r="B69" s="55"/>
      <c r="C69" s="55"/>
      <c r="D69" s="55"/>
      <c r="E69" s="55"/>
      <c r="M69" s="6"/>
    </row>
    <row r="70" spans="1:13" s="22" customFormat="1" ht="38.25">
      <c r="A70" s="739" t="s">
        <v>426</v>
      </c>
      <c r="B70" s="740"/>
      <c r="C70" s="740"/>
      <c r="D70" s="740"/>
      <c r="E70" s="581" t="s">
        <v>520</v>
      </c>
      <c r="F70" s="610"/>
      <c r="G70" s="609" t="s">
        <v>765</v>
      </c>
      <c r="H70" s="408" t="s">
        <v>487</v>
      </c>
      <c r="I70" s="582" t="s">
        <v>488</v>
      </c>
      <c r="J70" s="381" t="s">
        <v>489</v>
      </c>
      <c r="K70" s="402" t="s">
        <v>628</v>
      </c>
      <c r="L70" s="403" t="s">
        <v>620</v>
      </c>
      <c r="M70" s="402" t="s">
        <v>766</v>
      </c>
    </row>
    <row r="71" spans="1:13">
      <c r="A71" s="113">
        <f>A67+1</f>
        <v>45</v>
      </c>
      <c r="B71" s="100" t="s">
        <v>51</v>
      </c>
      <c r="C71" s="100"/>
      <c r="D71" s="100"/>
      <c r="E71" s="580"/>
      <c r="F71" s="155"/>
      <c r="G71" s="227"/>
      <c r="H71" s="578"/>
      <c r="I71" s="165"/>
      <c r="J71" s="199">
        <f t="shared" ref="J71:J80" si="8">E71-H71-I71</f>
        <v>0</v>
      </c>
      <c r="K71" s="192" t="e">
        <f>E71/GENERAL!$I$91</f>
        <v>#DIV/0!</v>
      </c>
      <c r="L71" s="363" t="e">
        <f>E71/GENERAL!$H$114</f>
        <v>#DIV/0!</v>
      </c>
      <c r="M71" s="227"/>
    </row>
    <row r="72" spans="1:13">
      <c r="A72" s="113">
        <f t="shared" ref="A72:A81" si="9">A71+1</f>
        <v>46</v>
      </c>
      <c r="B72" s="309" t="s">
        <v>71</v>
      </c>
      <c r="C72" s="100"/>
      <c r="D72" s="100"/>
      <c r="E72" s="411"/>
      <c r="F72" s="155"/>
      <c r="G72" s="227"/>
      <c r="H72" s="17"/>
      <c r="I72" s="9"/>
      <c r="J72" s="187">
        <f t="shared" si="8"/>
        <v>0</v>
      </c>
      <c r="K72" s="232" t="e">
        <f>E72/GENERAL!$I$91</f>
        <v>#DIV/0!</v>
      </c>
      <c r="L72" s="451" t="e">
        <f>E72/GENERAL!$H$114</f>
        <v>#DIV/0!</v>
      </c>
      <c r="M72" s="227"/>
    </row>
    <row r="73" spans="1:13">
      <c r="A73" s="113">
        <f t="shared" si="9"/>
        <v>47</v>
      </c>
      <c r="B73" s="100" t="s">
        <v>52</v>
      </c>
      <c r="C73" s="100"/>
      <c r="D73" s="100"/>
      <c r="E73" s="411"/>
      <c r="F73" s="155"/>
      <c r="G73" s="227"/>
      <c r="H73" s="17"/>
      <c r="I73" s="9"/>
      <c r="J73" s="187">
        <f t="shared" si="8"/>
        <v>0</v>
      </c>
      <c r="K73" s="232" t="e">
        <f>E73/GENERAL!$I$91</f>
        <v>#DIV/0!</v>
      </c>
      <c r="L73" s="451" t="e">
        <f>E73/GENERAL!$H$114</f>
        <v>#DIV/0!</v>
      </c>
      <c r="M73" s="227"/>
    </row>
    <row r="74" spans="1:13">
      <c r="A74" s="113">
        <f t="shared" si="9"/>
        <v>48</v>
      </c>
      <c r="B74" s="100" t="s">
        <v>53</v>
      </c>
      <c r="C74" s="100"/>
      <c r="D74" s="100"/>
      <c r="E74" s="411"/>
      <c r="F74" s="155"/>
      <c r="G74" s="227"/>
      <c r="H74" s="17"/>
      <c r="I74" s="9"/>
      <c r="J74" s="187">
        <f t="shared" si="8"/>
        <v>0</v>
      </c>
      <c r="K74" s="232" t="e">
        <f>E74/GENERAL!$I$91</f>
        <v>#DIV/0!</v>
      </c>
      <c r="L74" s="451" t="e">
        <f>E74/GENERAL!$H$114</f>
        <v>#DIV/0!</v>
      </c>
      <c r="M74" s="227"/>
    </row>
    <row r="75" spans="1:13">
      <c r="A75" s="113">
        <f t="shared" si="9"/>
        <v>49</v>
      </c>
      <c r="B75" s="100" t="s">
        <v>54</v>
      </c>
      <c r="C75" s="100"/>
      <c r="D75" s="100"/>
      <c r="E75" s="411"/>
      <c r="F75" s="155"/>
      <c r="G75" s="227"/>
      <c r="H75" s="17"/>
      <c r="I75" s="9"/>
      <c r="J75" s="187">
        <f t="shared" si="8"/>
        <v>0</v>
      </c>
      <c r="K75" s="232" t="e">
        <f>E75/GENERAL!$I$91</f>
        <v>#DIV/0!</v>
      </c>
      <c r="L75" s="451" t="e">
        <f>E75/GENERAL!$H$114</f>
        <v>#DIV/0!</v>
      </c>
      <c r="M75" s="227"/>
    </row>
    <row r="76" spans="1:13">
      <c r="A76" s="113">
        <f t="shared" si="9"/>
        <v>50</v>
      </c>
      <c r="B76" s="100" t="s">
        <v>55</v>
      </c>
      <c r="C76" s="100"/>
      <c r="D76" s="100"/>
      <c r="E76" s="411"/>
      <c r="F76" s="155"/>
      <c r="G76" s="155"/>
      <c r="H76" s="17"/>
      <c r="I76" s="9"/>
      <c r="J76" s="187">
        <f t="shared" si="8"/>
        <v>0</v>
      </c>
      <c r="K76" s="232" t="e">
        <f>E76/GENERAL!$I$91</f>
        <v>#DIV/0!</v>
      </c>
      <c r="L76" s="451" t="e">
        <f>E76/GENERAL!$H$114</f>
        <v>#DIV/0!</v>
      </c>
      <c r="M76" s="227"/>
    </row>
    <row r="77" spans="1:13">
      <c r="A77" s="113">
        <f t="shared" si="9"/>
        <v>51</v>
      </c>
      <c r="B77" s="100" t="s">
        <v>56</v>
      </c>
      <c r="C77" s="100"/>
      <c r="D77" s="100"/>
      <c r="E77" s="411"/>
      <c r="F77" s="155"/>
      <c r="G77" s="227"/>
      <c r="H77" s="17"/>
      <c r="I77" s="9"/>
      <c r="J77" s="187">
        <f t="shared" si="8"/>
        <v>0</v>
      </c>
      <c r="K77" s="232" t="e">
        <f>E77/GENERAL!$I$91</f>
        <v>#DIV/0!</v>
      </c>
      <c r="L77" s="451" t="e">
        <f>E77/GENERAL!$H$114</f>
        <v>#DIV/0!</v>
      </c>
      <c r="M77" s="227"/>
    </row>
    <row r="78" spans="1:13">
      <c r="A78" s="113">
        <f t="shared" si="9"/>
        <v>52</v>
      </c>
      <c r="B78" s="100" t="s">
        <v>57</v>
      </c>
      <c r="C78" s="100"/>
      <c r="D78" s="100"/>
      <c r="E78" s="411"/>
      <c r="F78" s="155"/>
      <c r="G78" s="227"/>
      <c r="H78" s="17"/>
      <c r="I78" s="9"/>
      <c r="J78" s="187">
        <f t="shared" si="8"/>
        <v>0</v>
      </c>
      <c r="K78" s="232" t="e">
        <f>E78/GENERAL!$I$91</f>
        <v>#DIV/0!</v>
      </c>
      <c r="L78" s="451" t="e">
        <f>E78/GENERAL!$H$114</f>
        <v>#DIV/0!</v>
      </c>
      <c r="M78" s="227"/>
    </row>
    <row r="79" spans="1:13">
      <c r="A79" s="113">
        <f t="shared" si="9"/>
        <v>53</v>
      </c>
      <c r="B79" s="100" t="s">
        <v>58</v>
      </c>
      <c r="C79" s="100"/>
      <c r="D79" s="100"/>
      <c r="E79" s="411"/>
      <c r="F79" s="155"/>
      <c r="G79" s="155"/>
      <c r="H79" s="17"/>
      <c r="I79" s="9"/>
      <c r="J79" s="187">
        <f t="shared" si="8"/>
        <v>0</v>
      </c>
      <c r="K79" s="232" t="e">
        <f>E79/GENERAL!$I$91</f>
        <v>#DIV/0!</v>
      </c>
      <c r="L79" s="451" t="e">
        <f>E79/GENERAL!$H$114</f>
        <v>#DIV/0!</v>
      </c>
      <c r="M79" s="227"/>
    </row>
    <row r="80" spans="1:13">
      <c r="A80" s="113">
        <f t="shared" si="9"/>
        <v>54</v>
      </c>
      <c r="B80" s="370" t="s">
        <v>418</v>
      </c>
      <c r="C80" s="100"/>
      <c r="D80" s="100"/>
      <c r="E80" s="355"/>
      <c r="F80" s="155"/>
      <c r="G80" s="227"/>
      <c r="H80" s="17"/>
      <c r="I80" s="9"/>
      <c r="J80" s="187">
        <f t="shared" si="8"/>
        <v>0</v>
      </c>
      <c r="K80" s="232" t="e">
        <f>E80/GENERAL!$I$91</f>
        <v>#DIV/0!</v>
      </c>
      <c r="L80" s="451" t="e">
        <f>E80/GENERAL!$H$114</f>
        <v>#DIV/0!</v>
      </c>
      <c r="M80" s="227"/>
    </row>
    <row r="81" spans="1:13">
      <c r="A81" s="3">
        <f t="shared" si="9"/>
        <v>55</v>
      </c>
      <c r="B81" s="21" t="s">
        <v>59</v>
      </c>
      <c r="C81" s="8"/>
      <c r="D81" s="8"/>
      <c r="E81" s="608">
        <f>SUM(E71:E80)</f>
        <v>0</v>
      </c>
      <c r="F81" s="8"/>
      <c r="H81" s="396">
        <f>SUM(H71:H80)</f>
        <v>0</v>
      </c>
      <c r="I81" s="396">
        <f>SUM(I71:I80)</f>
        <v>0</v>
      </c>
      <c r="J81" s="396">
        <f>SUM(J71:J80)</f>
        <v>0</v>
      </c>
      <c r="K81" s="396" t="e">
        <f>E81/GENERAL!$I$91</f>
        <v>#DIV/0!</v>
      </c>
      <c r="L81" s="462" t="e">
        <f>E81/GENERAL!$H$114</f>
        <v>#DIV/0!</v>
      </c>
      <c r="M81" s="147"/>
    </row>
    <row r="82" spans="1:13">
      <c r="M82" s="6"/>
    </row>
    <row r="83" spans="1:13">
      <c r="A83" s="103" t="s">
        <v>419</v>
      </c>
      <c r="B83" s="55"/>
      <c r="C83" s="55"/>
      <c r="D83" s="55"/>
      <c r="E83" s="55"/>
      <c r="M83" s="6"/>
    </row>
    <row r="84" spans="1:13" s="22" customFormat="1" ht="38.25">
      <c r="A84" s="739" t="s">
        <v>426</v>
      </c>
      <c r="B84" s="740"/>
      <c r="C84" s="740"/>
      <c r="D84" s="740"/>
      <c r="E84" s="581" t="s">
        <v>520</v>
      </c>
      <c r="F84" s="610"/>
      <c r="G84" s="610"/>
      <c r="H84" s="408" t="s">
        <v>487</v>
      </c>
      <c r="I84" s="582" t="s">
        <v>488</v>
      </c>
      <c r="J84" s="381" t="s">
        <v>489</v>
      </c>
      <c r="K84" s="402" t="s">
        <v>628</v>
      </c>
      <c r="L84" s="403" t="s">
        <v>620</v>
      </c>
      <c r="M84" s="402" t="s">
        <v>766</v>
      </c>
    </row>
    <row r="85" spans="1:13">
      <c r="A85" s="113">
        <f>A81+1</f>
        <v>56</v>
      </c>
      <c r="B85" s="100" t="s">
        <v>60</v>
      </c>
      <c r="C85" s="365"/>
      <c r="D85" s="100"/>
      <c r="E85" s="597"/>
      <c r="F85" s="155"/>
      <c r="G85" s="155"/>
      <c r="H85" s="64"/>
      <c r="I85" s="24"/>
      <c r="J85" s="168">
        <f>E85</f>
        <v>0</v>
      </c>
      <c r="K85" s="172" t="e">
        <f>E85/GENERAL!$I$91</f>
        <v>#DIV/0!</v>
      </c>
      <c r="L85" s="456" t="e">
        <f>E85/GENERAL!$H$114</f>
        <v>#DIV/0!</v>
      </c>
      <c r="M85" s="227"/>
    </row>
    <row r="86" spans="1:13">
      <c r="A86" s="394">
        <f t="shared" ref="A86:A92" si="10">A85+1</f>
        <v>57</v>
      </c>
      <c r="B86" s="309" t="s">
        <v>648</v>
      </c>
      <c r="C86" s="365"/>
      <c r="D86" s="365"/>
      <c r="E86" s="598"/>
      <c r="F86" s="155"/>
      <c r="G86" s="155"/>
      <c r="H86" s="64"/>
      <c r="I86" s="24"/>
      <c r="J86" s="397">
        <f>E86</f>
        <v>0</v>
      </c>
      <c r="K86" s="397" t="e">
        <f>E86/GENERAL!$I$91</f>
        <v>#DIV/0!</v>
      </c>
      <c r="L86" s="463" t="e">
        <f>E86/GENERAL!$H$114</f>
        <v>#DIV/0!</v>
      </c>
      <c r="M86" s="227"/>
    </row>
    <row r="87" spans="1:13">
      <c r="A87" s="394">
        <f t="shared" si="10"/>
        <v>58</v>
      </c>
      <c r="B87" s="100" t="s">
        <v>61</v>
      </c>
      <c r="C87" s="365"/>
      <c r="D87" s="100"/>
      <c r="E87" s="598"/>
      <c r="F87" s="155"/>
      <c r="G87" s="155"/>
      <c r="H87" s="64"/>
      <c r="I87" s="24"/>
      <c r="J87" s="397"/>
      <c r="K87" s="397" t="e">
        <f>E87/GENERAL!$I$91</f>
        <v>#DIV/0!</v>
      </c>
      <c r="L87" s="463" t="e">
        <f>E87/GENERAL!$H$114</f>
        <v>#DIV/0!</v>
      </c>
      <c r="M87" s="227"/>
    </row>
    <row r="88" spans="1:13">
      <c r="A88" s="394">
        <f t="shared" si="10"/>
        <v>59</v>
      </c>
      <c r="B88" s="100" t="s">
        <v>62</v>
      </c>
      <c r="C88" s="365"/>
      <c r="D88" s="100"/>
      <c r="E88" s="598"/>
      <c r="F88" s="155"/>
      <c r="G88" s="155"/>
      <c r="H88" s="64"/>
      <c r="I88" s="24"/>
      <c r="J88" s="186">
        <f>E88</f>
        <v>0</v>
      </c>
      <c r="K88" s="397" t="e">
        <f>E88/GENERAL!$I$91</f>
        <v>#DIV/0!</v>
      </c>
      <c r="L88" s="463" t="e">
        <f>E88/GENERAL!$H$114</f>
        <v>#DIV/0!</v>
      </c>
      <c r="M88" s="227"/>
    </row>
    <row r="89" spans="1:13">
      <c r="A89" s="394">
        <f t="shared" si="10"/>
        <v>60</v>
      </c>
      <c r="B89" s="309" t="s">
        <v>649</v>
      </c>
      <c r="C89" s="365"/>
      <c r="D89" s="365"/>
      <c r="E89" s="598"/>
      <c r="F89" s="155"/>
      <c r="G89" s="155"/>
      <c r="H89" s="64"/>
      <c r="I89" s="24"/>
      <c r="J89" s="186"/>
      <c r="K89" s="397" t="e">
        <f>E89/GENERAL!$I$91</f>
        <v>#DIV/0!</v>
      </c>
      <c r="L89" s="463" t="e">
        <f>E89/GENERAL!$H$114</f>
        <v>#DIV/0!</v>
      </c>
      <c r="M89" s="227"/>
    </row>
    <row r="90" spans="1:13">
      <c r="A90" s="113">
        <f t="shared" si="10"/>
        <v>61</v>
      </c>
      <c r="B90" s="309" t="s">
        <v>650</v>
      </c>
      <c r="C90" s="309"/>
      <c r="D90" s="100"/>
      <c r="E90" s="599"/>
      <c r="F90" s="155"/>
      <c r="G90" s="155"/>
      <c r="H90" s="64"/>
      <c r="I90" s="24"/>
      <c r="J90" s="186">
        <f>E90</f>
        <v>0</v>
      </c>
      <c r="K90" s="397" t="e">
        <f>E90/GENERAL!$I$91</f>
        <v>#DIV/0!</v>
      </c>
      <c r="L90" s="463" t="e">
        <f>E90/GENERAL!$H$114</f>
        <v>#DIV/0!</v>
      </c>
      <c r="M90" s="227"/>
    </row>
    <row r="91" spans="1:13">
      <c r="A91" s="3">
        <f t="shared" si="10"/>
        <v>62</v>
      </c>
      <c r="B91" s="21" t="s">
        <v>63</v>
      </c>
      <c r="C91" s="8"/>
      <c r="D91" s="8"/>
      <c r="E91" s="608">
        <f>SUM(E85:E90)</f>
        <v>0</v>
      </c>
      <c r="F91" s="8"/>
      <c r="H91" s="23"/>
      <c r="I91" s="24"/>
      <c r="J91" s="396">
        <f>+E91</f>
        <v>0</v>
      </c>
      <c r="K91" s="396" t="e">
        <f>E91/GENERAL!$I$91</f>
        <v>#DIV/0!</v>
      </c>
      <c r="L91" s="462" t="e">
        <f>E91/GENERAL!$H$114</f>
        <v>#DIV/0!</v>
      </c>
      <c r="M91" s="147"/>
    </row>
    <row r="92" spans="1:13">
      <c r="A92" s="3">
        <f t="shared" si="10"/>
        <v>63</v>
      </c>
      <c r="B92" s="21" t="s">
        <v>243</v>
      </c>
      <c r="C92" s="8"/>
      <c r="D92" s="8"/>
      <c r="E92" s="398">
        <f>E91+E81+E67+E59</f>
        <v>0</v>
      </c>
      <c r="F92" s="8"/>
      <c r="H92" s="398">
        <f>H81+H67+H59</f>
        <v>0</v>
      </c>
      <c r="I92" s="398">
        <f>I81+I67+I59</f>
        <v>0</v>
      </c>
      <c r="J92" s="398">
        <f>J91+J81+J67+J59</f>
        <v>0</v>
      </c>
      <c r="K92" s="398" t="e">
        <f>E92/GENERAL!$I$91</f>
        <v>#DIV/0!</v>
      </c>
      <c r="L92" s="464" t="e">
        <f>E92/GENERAL!$H$114</f>
        <v>#DIV/0!</v>
      </c>
      <c r="M92" s="144"/>
    </row>
    <row r="93" spans="1:13">
      <c r="A93" s="54" t="s">
        <v>490</v>
      </c>
      <c r="B93" s="8"/>
      <c r="C93" s="8"/>
      <c r="D93" s="8"/>
      <c r="E93" s="8"/>
      <c r="F93" s="28"/>
      <c r="G93" s="28"/>
      <c r="H93" s="28"/>
      <c r="I93" s="28"/>
      <c r="J93" s="341"/>
      <c r="K93" s="341"/>
    </row>
    <row r="94" spans="1:13">
      <c r="B94" s="8"/>
      <c r="C94" s="8"/>
      <c r="D94" s="8"/>
      <c r="E94" s="8"/>
      <c r="F94" s="28"/>
      <c r="G94" s="28"/>
      <c r="H94" s="28"/>
      <c r="I94" s="28"/>
      <c r="J94" s="341"/>
      <c r="K94" s="341"/>
    </row>
    <row r="95" spans="1:13">
      <c r="A95" s="8"/>
      <c r="B95" s="8"/>
      <c r="C95" s="8"/>
      <c r="D95" s="8"/>
      <c r="E95" s="8"/>
      <c r="F95" s="28"/>
      <c r="G95" s="28"/>
      <c r="H95" s="28"/>
      <c r="I95" s="28"/>
      <c r="J95" s="341"/>
      <c r="K95" s="341"/>
    </row>
    <row r="96" spans="1:13">
      <c r="A96" s="29" t="s">
        <v>500</v>
      </c>
      <c r="B96" s="51"/>
      <c r="C96" s="51"/>
      <c r="D96" s="401"/>
      <c r="E96" s="369"/>
      <c r="F96" s="369"/>
      <c r="G96" s="369"/>
      <c r="H96" s="369"/>
      <c r="I96" s="369"/>
      <c r="J96" s="369"/>
      <c r="K96" s="369"/>
      <c r="L96" s="30"/>
      <c r="M96" s="488"/>
    </row>
    <row r="97" spans="1:11">
      <c r="A97" s="104"/>
      <c r="B97" s="28"/>
      <c r="C97" s="28"/>
      <c r="D97" s="28"/>
      <c r="E97" s="28"/>
      <c r="F97" s="28"/>
      <c r="G97" s="28"/>
      <c r="H97" s="28"/>
      <c r="I97" s="28"/>
      <c r="J97" s="341"/>
      <c r="K97" s="341"/>
    </row>
    <row r="98" spans="1:11" ht="33.75">
      <c r="A98" s="117" t="s">
        <v>352</v>
      </c>
      <c r="B98" s="100"/>
      <c r="C98" s="100"/>
      <c r="D98" s="100"/>
      <c r="E98" s="101"/>
      <c r="F98" s="583" t="s">
        <v>501</v>
      </c>
      <c r="G98" s="584" t="s">
        <v>502</v>
      </c>
      <c r="I98" s="28"/>
      <c r="J98" s="341"/>
      <c r="K98" s="341"/>
    </row>
    <row r="99" spans="1:11">
      <c r="A99" s="113">
        <f>A92+1</f>
        <v>64</v>
      </c>
      <c r="B99" s="309" t="s">
        <v>72</v>
      </c>
      <c r="C99" s="100"/>
      <c r="D99" s="100"/>
      <c r="E99" s="102"/>
      <c r="F99" s="274">
        <f>E59</f>
        <v>0</v>
      </c>
      <c r="G99" s="150"/>
    </row>
    <row r="100" spans="1:11">
      <c r="A100" s="113">
        <f t="shared" ref="A100:A107" si="11">A99+1</f>
        <v>65</v>
      </c>
      <c r="B100" s="309" t="s">
        <v>73</v>
      </c>
      <c r="C100" s="100"/>
      <c r="D100" s="100"/>
      <c r="E100" s="102"/>
      <c r="F100" s="275">
        <f>-E58</f>
        <v>0</v>
      </c>
      <c r="G100" s="150"/>
    </row>
    <row r="101" spans="1:11">
      <c r="A101" s="278">
        <f t="shared" si="11"/>
        <v>66</v>
      </c>
      <c r="B101" s="395" t="s">
        <v>74</v>
      </c>
      <c r="C101" s="47"/>
      <c r="D101" s="47"/>
      <c r="E101" s="102"/>
      <c r="F101" s="275">
        <f>-E14</f>
        <v>0</v>
      </c>
      <c r="G101" s="155"/>
    </row>
    <row r="102" spans="1:11">
      <c r="A102" s="278">
        <f t="shared" si="11"/>
        <v>67</v>
      </c>
      <c r="B102" s="395" t="s">
        <v>75</v>
      </c>
      <c r="C102" s="47"/>
      <c r="D102" s="47"/>
      <c r="E102" s="102"/>
      <c r="F102" s="275">
        <f>-E43</f>
        <v>0</v>
      </c>
      <c r="G102" s="149"/>
    </row>
    <row r="103" spans="1:11">
      <c r="A103" s="113">
        <f t="shared" si="11"/>
        <v>68</v>
      </c>
      <c r="B103" s="100" t="s">
        <v>64</v>
      </c>
      <c r="C103" s="100"/>
      <c r="D103" s="100"/>
      <c r="E103" s="102"/>
      <c r="F103" s="275">
        <f>SUM(F99:F102)</f>
        <v>0</v>
      </c>
      <c r="G103" s="150"/>
      <c r="I103" s="154"/>
    </row>
    <row r="104" spans="1:11">
      <c r="A104" s="113">
        <f t="shared" si="11"/>
        <v>69</v>
      </c>
      <c r="B104" s="309" t="s">
        <v>76</v>
      </c>
      <c r="C104" s="100"/>
      <c r="D104" s="100"/>
      <c r="E104" s="279"/>
      <c r="F104" s="275">
        <f>IF(F103&gt;10000000,10000000,F103)</f>
        <v>0</v>
      </c>
      <c r="G104" s="189">
        <f>IF(F103&gt;10000000,10000000,F103)</f>
        <v>0</v>
      </c>
    </row>
    <row r="105" spans="1:11">
      <c r="A105" s="113">
        <f t="shared" si="11"/>
        <v>70</v>
      </c>
      <c r="B105" s="100" t="s">
        <v>65</v>
      </c>
      <c r="C105" s="100"/>
      <c r="D105" s="100"/>
      <c r="E105" s="102"/>
      <c r="F105" s="275">
        <f>F103-F104</f>
        <v>0</v>
      </c>
      <c r="G105" s="236">
        <f>G104</f>
        <v>0</v>
      </c>
    </row>
    <row r="106" spans="1:11">
      <c r="A106" s="113">
        <f t="shared" si="11"/>
        <v>71</v>
      </c>
      <c r="B106" s="100" t="s">
        <v>66</v>
      </c>
      <c r="C106" s="100"/>
      <c r="D106" s="100"/>
      <c r="E106" s="102"/>
      <c r="F106" s="276">
        <v>0.1</v>
      </c>
      <c r="G106" s="166">
        <v>0.15</v>
      </c>
    </row>
    <row r="107" spans="1:11">
      <c r="A107" s="113">
        <f t="shared" si="11"/>
        <v>72</v>
      </c>
      <c r="B107" s="100" t="s">
        <v>352</v>
      </c>
      <c r="C107" s="100"/>
      <c r="D107" s="100"/>
      <c r="E107" s="102"/>
      <c r="F107" s="399">
        <f>F105*F106</f>
        <v>0</v>
      </c>
      <c r="G107" s="400">
        <f>G105*G106</f>
        <v>0</v>
      </c>
      <c r="H107" s="83" t="s">
        <v>353</v>
      </c>
      <c r="I107" s="400">
        <f>F107+G107</f>
        <v>0</v>
      </c>
      <c r="J107" s="465" t="e">
        <f>I107/GENERAL!$I$91</f>
        <v>#DIV/0!</v>
      </c>
      <c r="K107" s="400" t="e">
        <f>I107/GENERAL!$H$114</f>
        <v>#DIV/0!</v>
      </c>
    </row>
    <row r="108" spans="1:11">
      <c r="C108" s="8"/>
      <c r="D108" s="8"/>
      <c r="E108"/>
      <c r="H108" s="28"/>
      <c r="I108" s="28"/>
      <c r="K108" s="341"/>
    </row>
    <row r="109" spans="1:11">
      <c r="A109" s="21" t="s">
        <v>351</v>
      </c>
      <c r="B109" s="8"/>
      <c r="C109" s="8"/>
      <c r="D109" s="8"/>
      <c r="E109"/>
      <c r="H109" s="28"/>
      <c r="I109" s="28"/>
      <c r="K109" s="341"/>
    </row>
    <row r="110" spans="1:11">
      <c r="A110" s="1">
        <f>A107+1</f>
        <v>73</v>
      </c>
      <c r="B110" s="1" t="s">
        <v>77</v>
      </c>
      <c r="C110" s="8"/>
      <c r="D110" s="8"/>
      <c r="F110" s="205">
        <f>E58</f>
        <v>0</v>
      </c>
      <c r="G110" s="150"/>
      <c r="I110"/>
      <c r="K110" s="347"/>
    </row>
    <row r="111" spans="1:11">
      <c r="A111" s="1">
        <f>A110+1</f>
        <v>74</v>
      </c>
      <c r="B111" s="1" t="s">
        <v>78</v>
      </c>
      <c r="C111" s="8"/>
      <c r="D111" s="8"/>
      <c r="F111" s="189">
        <f>IF(F110&gt;10000000,10000000,F110)</f>
        <v>0</v>
      </c>
      <c r="G111" s="189">
        <f>IF(F110&gt;10000000,10000000,F110)</f>
        <v>0</v>
      </c>
    </row>
    <row r="112" spans="1:11">
      <c r="A112" s="1">
        <f>A111+1</f>
        <v>75</v>
      </c>
      <c r="B112" s="8" t="s">
        <v>67</v>
      </c>
      <c r="C112" s="8"/>
      <c r="D112" s="8"/>
      <c r="F112" s="574">
        <f>F110-F111</f>
        <v>0</v>
      </c>
      <c r="G112" s="236">
        <f>G111</f>
        <v>0</v>
      </c>
    </row>
    <row r="113" spans="1:11">
      <c r="A113" s="1">
        <f>A112+1</f>
        <v>76</v>
      </c>
      <c r="B113" s="8" t="s">
        <v>66</v>
      </c>
      <c r="C113" s="8"/>
      <c r="D113" s="8"/>
      <c r="F113" s="573">
        <v>0.05</v>
      </c>
      <c r="G113" s="573">
        <v>0.1</v>
      </c>
    </row>
    <row r="114" spans="1:11">
      <c r="A114" s="1">
        <f>A113+1</f>
        <v>77</v>
      </c>
      <c r="B114" s="8" t="s">
        <v>351</v>
      </c>
      <c r="C114" s="8"/>
      <c r="D114" s="8"/>
      <c r="F114" s="400">
        <f>F112*F113</f>
        <v>0</v>
      </c>
      <c r="G114" s="400">
        <f>G112*G113</f>
        <v>0</v>
      </c>
      <c r="H114" s="83" t="s">
        <v>353</v>
      </c>
      <c r="I114" s="400">
        <f>F114+G114</f>
        <v>0</v>
      </c>
      <c r="J114" s="465" t="e">
        <f>I114/GENERAL!$I$91</f>
        <v>#DIV/0!</v>
      </c>
      <c r="K114" s="400" t="e">
        <f>I114/GENERAL!$H$114</f>
        <v>#DIV/0!</v>
      </c>
    </row>
    <row r="115" spans="1:11">
      <c r="C115" s="8"/>
      <c r="D115" s="8"/>
      <c r="E115" s="8"/>
      <c r="F115" s="87"/>
      <c r="J115" s="372"/>
    </row>
    <row r="116" spans="1:11">
      <c r="A116" s="3">
        <f>A114+1</f>
        <v>78</v>
      </c>
      <c r="B116" s="21" t="s">
        <v>79</v>
      </c>
      <c r="C116" s="8"/>
      <c r="D116" s="8"/>
      <c r="E116" s="8"/>
      <c r="F116" s="87"/>
      <c r="I116" s="400">
        <f>IF(I107+I114&lt;B117,I107+I114,B117)</f>
        <v>0</v>
      </c>
      <c r="J116" s="465" t="e">
        <f>I116/GENERAL!$I$91</f>
        <v>#DIV/0!</v>
      </c>
      <c r="K116" s="400" t="e">
        <f>I116/GENERAL!$H$114</f>
        <v>#DIV/0!</v>
      </c>
    </row>
    <row r="117" spans="1:11">
      <c r="B117" s="432">
        <v>2500000</v>
      </c>
      <c r="C117" s="49" t="s">
        <v>107</v>
      </c>
    </row>
    <row r="118" spans="1:11">
      <c r="I118" s="347"/>
    </row>
  </sheetData>
  <mergeCells count="8">
    <mergeCell ref="A64:D64"/>
    <mergeCell ref="A70:D70"/>
    <mergeCell ref="A84:D84"/>
    <mergeCell ref="A2:M2"/>
    <mergeCell ref="A6:D6"/>
    <mergeCell ref="A19:D19"/>
    <mergeCell ref="A37:D37"/>
    <mergeCell ref="A52:D52"/>
  </mergeCells>
  <phoneticPr fontId="18" type="noConversion"/>
  <dataValidations count="31">
    <dataValidation type="list" allowBlank="1" showInputMessage="1" showErrorMessage="1" sqref="M7:M14 M85:M90 M71:M80 M65:M66 M53:M57 M38:M46 M20:M33">
      <formula1>$A$1:$D$1</formula1>
    </dataValidation>
    <dataValidation type="list" allowBlank="1" showInputMessage="1" showErrorMessage="1" sqref="G12">
      <formula1>$F$1:$H$1</formula1>
    </dataValidation>
    <dataValidation type="decimal" allowBlank="1" showInputMessage="1" showErrorMessage="1" prompt="Enter the projected percentage of Net Construction Costs which is expected to be contracted with CBEs.  Calculate the percentage on the dollar volume, not the number of contracts." sqref="G7">
      <formula1>0</formula1>
      <formula2>1</formula2>
    </dataValidation>
    <dataValidation type="list" allowBlank="1" showInputMessage="1" showErrorMessage="1" prompt="Will the general contractor be a CBE?" sqref="G10">
      <formula1>$F$1:$H$1</formula1>
    </dataValidation>
    <dataValidation type="list" allowBlank="1" showInputMessage="1" showErrorMessage="1" prompt="Is the firm issuing the bond a CBE?" sqref="G11">
      <formula1>$F$1:$H$1</formula1>
    </dataValidation>
    <dataValidation type="list" allowBlank="1" showInputMessage="1" showErrorMessage="1" prompt="Is the provider of &quot;Other&quot; a CBE?" sqref="G33 G46 G80">
      <formula1>$F$1:$H$1</formula1>
    </dataValidation>
    <dataValidation type="list" allowBlank="1" showInputMessage="1" showErrorMessage="1" prompt="Is the lead assessor a CBE?" sqref="G32">
      <formula1>$F$1:$H$1</formula1>
    </dataValidation>
    <dataValidation type="list" allowBlank="1" showInputMessage="1" showErrorMessage="1" prompt="Is the borrower's construction inspector a CBE?" sqref="G31">
      <formula1>$F$1:$H$1</formula1>
    </dataValidation>
    <dataValidation type="list" allowBlank="1" showInputMessage="1" showErrorMessage="1" prompt="Is the physical needs assessor a CBE?" sqref="G30">
      <formula1>$F$1:$H$1</formula1>
    </dataValidation>
    <dataValidation type="list" allowBlank="1" showInputMessage="1" showErrorMessage="1" prompt="Is the environmental assessor a CBE?" sqref="G29">
      <formula1>$F$1:$H$1</formula1>
    </dataValidation>
    <dataValidation type="list" allowBlank="1" showInputMessage="1" showErrorMessage="1" prompt="Is the firm producing the market study a CBE?" sqref="G28">
      <formula1>$F$1:$H$1</formula1>
    </dataValidation>
    <dataValidation type="list" allowBlank="1" showInputMessage="1" showErrorMessage="1" prompt="Is the appraiser a CBE?" sqref="G27">
      <formula1>$F$1:$H$1</formula1>
    </dataValidation>
    <dataValidation type="list" allowBlank="1" showInputMessage="1" showErrorMessage="1" prompt="Is the firm conducting soil borings &amp; testing a CBE?" sqref="G26">
      <formula1>$F$1:$H$1</formula1>
    </dataValidation>
    <dataValidation type="list" allowBlank="1" showInputMessage="1" showErrorMessage="1" prompt="Is the architect a CBE?" sqref="G20:G22">
      <formula1>$F$1:$H$1</formula1>
    </dataValidation>
    <dataValidation type="list" allowBlank="1" showInputMessage="1" showErrorMessage="1" prompt="Is the surveyor a CBE?" sqref="G25">
      <formula1>$F$1:$H$1</formula1>
    </dataValidation>
    <dataValidation type="list" allowBlank="1" showInputMessage="1" showErrorMessage="1" prompt="Is the marketing / advertising firm a CBE?" sqref="G24">
      <formula1>$F$1:$H$1</formula1>
    </dataValidation>
    <dataValidation type="list" allowBlank="1" showInputMessage="1" showErrorMessage="1" prompt="Is the real estate attorney a CBE?" sqref="G23">
      <formula1>$F$1:$H$1</formula1>
    </dataValidation>
    <dataValidation type="list" allowBlank="1" showInputMessage="1" showErrorMessage="1" prompt="Is the lender a CBE?" sqref="G44:G45">
      <formula1>$F$1:$H$1</formula1>
    </dataValidation>
    <dataValidation type="list" allowBlank="1" showInputMessage="1" showErrorMessage="1" prompt="Is the title insurance company or settlement agent a CBE?" sqref="G42">
      <formula1>$F$1:$H$1</formula1>
    </dataValidation>
    <dataValidation type="list" allowBlank="1" showInputMessage="1" showErrorMessage="1" prompt="Is the mortgage insurer a CBE?" sqref="G41">
      <formula1>$F$1:$H$1</formula1>
    </dataValidation>
    <dataValidation type="list" allowBlank="1" showInputMessage="1" showErrorMessage="1" prompt="Is the insurance agent a CBE?" sqref="G40">
      <formula1>$F$1:$H$1</formula1>
    </dataValidation>
    <dataValidation type="list" allowBlank="1" showInputMessage="1" showErrorMessage="1" prompt="Is the construction lender a CBE?" sqref="G38">
      <formula1>$F$1:$H$1</formula1>
    </dataValidation>
    <dataValidation type="list" allowBlank="1" showInputMessage="1" showErrorMessage="1" prompt="Is the developer a CBE?" sqref="G65:G66">
      <formula1>$F$1:$H$1</formula1>
    </dataValidation>
    <dataValidation type="list" allowBlank="1" showInputMessage="1" showErrorMessage="1" prompt="Is the managing partner a CBE?" sqref="G78">
      <formula1>$F$1:$H$1</formula1>
    </dataValidation>
    <dataValidation type="list" allowBlank="1" showInputMessage="1" showErrorMessage="1" prompt="Is the accountant / cost certifier a CBE?" sqref="G77">
      <formula1>$F$1:$H$1</formula1>
    </dataValidation>
    <dataValidation type="list" allowBlank="1" showInputMessage="1" showErrorMessage="1" prompt="Are these services provided by a CBE?" sqref="G75">
      <formula1>$F$1:$H$1</formula1>
    </dataValidation>
    <dataValidation type="list" allowBlank="1" showInputMessage="1" showErrorMessage="1" prompt="Is the bridge lender a CBE?" sqref="G73:G74">
      <formula1>$F$1:$H$1</formula1>
    </dataValidation>
    <dataValidation type="list" allowBlank="1" showInputMessage="1" showErrorMessage="1" prompt="Is the tax credit counsel a CBE?" sqref="G72">
      <formula1>$F$1:$H$1</formula1>
    </dataValidation>
    <dataValidation type="list" allowBlank="1" showInputMessage="1" showErrorMessage="1" prompt="Is the syndicator a CBE?" sqref="G71">
      <formula1>$F$1:$H$1</formula1>
    </dataValidation>
    <dataValidation type="list" allowBlank="1" showInputMessage="1" showErrorMessage="1" prompt="Will the general contractor be a CBE?" sqref="G8:G9">
      <formula1>$F$1:$H$1</formula1>
    </dataValidation>
    <dataValidation allowBlank="1" showInputMessage="1" showErrorMessage="1" prompt="For purposes of the CBE Plan, construction contingency is expected to be spent with CBE contracts in the same proportion as the construction budget." sqref="G14"/>
  </dataValidations>
  <printOptions horizontalCentered="1"/>
  <pageMargins left="0.28999999999999998" right="0.25" top="0.5" bottom="0.25" header="0.5" footer="0.39"/>
  <pageSetup scale="91" fitToHeight="0" orientation="landscape" useFirstPageNumber="1" r:id="rId1"/>
  <headerFooter alignWithMargins="0">
    <oddFooter>&amp;L&amp;"Times New Roman,Italic"&amp;8DHCD Form 202 - PADD (rev. June 2014)&amp;C&amp;"Times New Roman,Italic"&amp;9&amp;P&amp;R&amp;"Times New Roman,Italic"&amp;8COMMERCIAL USES INFORMATION</oddFooter>
  </headerFooter>
  <rowBreaks count="2" manualBreakCount="2">
    <brk id="39" max="12" man="1"/>
    <brk id="79" max="12" man="1"/>
  </rowBreaks>
  <ignoredErrors>
    <ignoredError sqref="I1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topLeftCell="A2" zoomScaleNormal="100" zoomScaleSheetLayoutView="100" workbookViewId="0">
      <selection activeCell="A2" sqref="A2"/>
    </sheetView>
  </sheetViews>
  <sheetFormatPr defaultRowHeight="12.75"/>
  <cols>
    <col min="1" max="1" width="46.1640625" customWidth="1"/>
    <col min="2" max="2" width="18.83203125" style="594" customWidth="1"/>
    <col min="3" max="4" width="13.33203125" style="594" customWidth="1"/>
  </cols>
  <sheetData>
    <row r="1" spans="1:4" hidden="1">
      <c r="A1" t="s">
        <v>601</v>
      </c>
      <c r="B1" s="594" t="s">
        <v>602</v>
      </c>
    </row>
    <row r="2" spans="1:4" ht="18.75">
      <c r="A2" s="613" t="s">
        <v>779</v>
      </c>
    </row>
    <row r="4" spans="1:4">
      <c r="A4" s="234" t="s">
        <v>243</v>
      </c>
      <c r="B4" s="614">
        <f>'USES - Residential'!E92+'USES - Commercial'!E92</f>
        <v>0</v>
      </c>
      <c r="C4" s="588"/>
      <c r="D4"/>
    </row>
    <row r="5" spans="1:4">
      <c r="A5" s="234" t="s">
        <v>49</v>
      </c>
      <c r="B5" s="614">
        <f>'USES - Residential'!E58+'USES - Commercial'!E58</f>
        <v>0</v>
      </c>
      <c r="C5" s="588"/>
      <c r="D5"/>
    </row>
    <row r="6" spans="1:4">
      <c r="A6" s="234" t="s">
        <v>63</v>
      </c>
      <c r="B6" s="614">
        <f>'USES - Residential'!E91+'USES - Commercial'!E91</f>
        <v>0</v>
      </c>
      <c r="C6" s="588"/>
      <c r="D6"/>
    </row>
    <row r="7" spans="1:4">
      <c r="A7" s="234" t="s">
        <v>821</v>
      </c>
      <c r="B7" s="614">
        <f>B4-B5-B6</f>
        <v>0</v>
      </c>
      <c r="C7" s="588"/>
      <c r="D7"/>
    </row>
    <row r="8" spans="1:4">
      <c r="A8" s="234" t="s">
        <v>741</v>
      </c>
      <c r="B8" s="614">
        <f>B7*0.35</f>
        <v>0</v>
      </c>
      <c r="C8" s="588"/>
      <c r="D8"/>
    </row>
    <row r="9" spans="1:4">
      <c r="B9" s="588"/>
      <c r="C9" s="588"/>
      <c r="D9"/>
    </row>
    <row r="10" spans="1:4" s="589" customFormat="1">
      <c r="B10" s="615" t="s">
        <v>743</v>
      </c>
      <c r="C10" s="615" t="s">
        <v>744</v>
      </c>
    </row>
    <row r="11" spans="1:4">
      <c r="A11" s="234" t="s">
        <v>742</v>
      </c>
      <c r="B11" s="614">
        <f>SUMIF('USES - Residential'!G6:G81,"CBE Committed",'USES - Residential'!E6:E81)+SUMIF('USES - Commercial'!G6:G81,"CBE Committed",'USES - Commercial'!E6:E81)</f>
        <v>0</v>
      </c>
      <c r="C11" s="614">
        <f>SUMIF('USES - Residential'!G6:G81,"CBE Projected",'USES - Residential'!E6:E81)+SUMIF('USES - Commercial'!G6:G81,"CBE Projected",'USES - Commercial'!E6:E81)+'USES - Residential'!E7*'USES - Residential'!G7+'USES - Residential'!E14*'USES - Residential'!G14+'USES - Commercial'!E7*'USES - Commercial'!G7+'USES - Commercial'!E14*'USES - Commercial'!G14</f>
        <v>0</v>
      </c>
      <c r="D11"/>
    </row>
    <row r="12" spans="1:4">
      <c r="A12" s="234" t="s">
        <v>822</v>
      </c>
      <c r="B12" s="616" t="e">
        <f>B11/$B$7</f>
        <v>#DIV/0!</v>
      </c>
      <c r="C12" s="616" t="e">
        <f>C11/$B$7</f>
        <v>#DIV/0!</v>
      </c>
      <c r="D12"/>
    </row>
    <row r="13" spans="1:4">
      <c r="A13" s="622" t="s">
        <v>745</v>
      </c>
      <c r="B13" s="623" t="e">
        <f>B12+C12</f>
        <v>#DIV/0!</v>
      </c>
      <c r="C13" s="636" t="e">
        <f>IF(B13&gt;=0.35,"Your plan meets the minimum CBE target","Your plan does NOT meet the minimum CBE target")</f>
        <v>#DIV/0!</v>
      </c>
      <c r="D13"/>
    </row>
    <row r="14" spans="1:4">
      <c r="A14" s="234" t="s">
        <v>746</v>
      </c>
      <c r="B14" s="614">
        <f>B11+C11-B8</f>
        <v>0</v>
      </c>
      <c r="C14" s="588"/>
      <c r="D14"/>
    </row>
    <row r="15" spans="1:4">
      <c r="B15" s="588"/>
      <c r="C15" s="588"/>
      <c r="D15"/>
    </row>
    <row r="16" spans="1:4">
      <c r="B16" s="588"/>
      <c r="C16" s="588"/>
      <c r="D16"/>
    </row>
    <row r="17" spans="1:4" ht="18.75">
      <c r="A17" s="613" t="s">
        <v>817</v>
      </c>
      <c r="B17" s="588"/>
      <c r="C17" s="588"/>
      <c r="D17"/>
    </row>
    <row r="18" spans="1:4" ht="13.5" thickBot="1">
      <c r="B18" s="588"/>
      <c r="C18" s="588"/>
      <c r="D18"/>
    </row>
    <row r="19" spans="1:4" ht="27" thickTop="1" thickBot="1">
      <c r="B19" s="631" t="s">
        <v>819</v>
      </c>
      <c r="C19" s="588"/>
      <c r="D19"/>
    </row>
    <row r="20" spans="1:4" ht="78" thickTop="1" thickBot="1">
      <c r="A20" s="660" t="s">
        <v>820</v>
      </c>
      <c r="B20" s="658"/>
      <c r="C20" s="588"/>
      <c r="D20"/>
    </row>
    <row r="21" spans="1:4" ht="39.75" thickTop="1" thickBot="1">
      <c r="A21" s="627" t="s">
        <v>818</v>
      </c>
      <c r="B21" s="658"/>
      <c r="C21" s="588"/>
      <c r="D21"/>
    </row>
    <row r="22" spans="1:4" ht="13.5" thickTop="1">
      <c r="B22" s="588"/>
      <c r="C22" s="588"/>
      <c r="D22"/>
    </row>
    <row r="23" spans="1:4">
      <c r="A23" s="659" t="str">
        <f>IF(OR(B20="No",B21="No"),"This is a threshold criteria.  Responding no will result in failing threshold review.","")</f>
        <v/>
      </c>
      <c r="B23" s="588"/>
      <c r="C23" s="588"/>
      <c r="D23"/>
    </row>
    <row r="24" spans="1:4">
      <c r="B24" s="588"/>
      <c r="C24" s="588"/>
      <c r="D24"/>
    </row>
    <row r="25" spans="1:4">
      <c r="B25" s="588"/>
      <c r="C25" s="588"/>
      <c r="D25"/>
    </row>
    <row r="26" spans="1:4" ht="18.75">
      <c r="A26" s="613" t="s">
        <v>772</v>
      </c>
    </row>
    <row r="28" spans="1:4" s="589" customFormat="1" ht="25.5" customHeight="1">
      <c r="A28" s="617" t="s">
        <v>732</v>
      </c>
      <c r="B28" s="630" t="s">
        <v>148</v>
      </c>
      <c r="C28" s="630" t="s">
        <v>733</v>
      </c>
      <c r="D28" s="630" t="s">
        <v>734</v>
      </c>
    </row>
    <row r="29" spans="1:4">
      <c r="A29" s="234" t="s">
        <v>735</v>
      </c>
      <c r="B29" s="618">
        <v>135</v>
      </c>
      <c r="C29" s="618">
        <v>120</v>
      </c>
      <c r="D29" s="618">
        <v>85</v>
      </c>
    </row>
    <row r="30" spans="1:4">
      <c r="A30" s="234" t="s">
        <v>752</v>
      </c>
      <c r="B30" s="618">
        <v>115</v>
      </c>
      <c r="C30" s="618">
        <v>105</v>
      </c>
      <c r="D30" s="618">
        <v>75</v>
      </c>
    </row>
    <row r="31" spans="1:4">
      <c r="A31" s="234" t="s">
        <v>753</v>
      </c>
      <c r="B31" s="618">
        <v>130</v>
      </c>
      <c r="C31" s="618">
        <v>115</v>
      </c>
      <c r="D31" s="618">
        <v>85</v>
      </c>
    </row>
    <row r="32" spans="1:4">
      <c r="A32" s="234" t="s">
        <v>754</v>
      </c>
      <c r="B32" s="618">
        <v>160</v>
      </c>
      <c r="C32" s="618">
        <v>140</v>
      </c>
      <c r="D32" s="618">
        <v>100</v>
      </c>
    </row>
    <row r="33" spans="1:3" ht="13.5" thickBot="1"/>
    <row r="34" spans="1:3" ht="14.25" thickTop="1" thickBot="1">
      <c r="A34" s="625" t="s">
        <v>755</v>
      </c>
      <c r="B34" s="620"/>
    </row>
    <row r="35" spans="1:3" ht="13.5" thickTop="1"/>
    <row r="36" spans="1:3">
      <c r="A36" s="234" t="s">
        <v>749</v>
      </c>
      <c r="B36" s="618">
        <f>'USES - Residential'!E13-'USES - Residential'!E11+'USES - Commercial'!E13-'USES - Commercial'!E11</f>
        <v>0</v>
      </c>
    </row>
    <row r="37" spans="1:3">
      <c r="A37" s="234" t="s">
        <v>750</v>
      </c>
      <c r="B37" s="621">
        <f>GENERAL!I91</f>
        <v>0</v>
      </c>
    </row>
    <row r="38" spans="1:3">
      <c r="A38" s="234" t="s">
        <v>751</v>
      </c>
      <c r="B38" s="618" t="e">
        <f>B36/B37</f>
        <v>#DIV/0!</v>
      </c>
      <c r="C38" s="594" t="e">
        <f>IF(B38=0,"",IF(B38&lt;=B34,"The cost per square foot is within the cost guideline","The cost per square foot exceeds the cost guideline"))</f>
        <v>#DIV/0!</v>
      </c>
    </row>
    <row r="39" spans="1:3">
      <c r="A39" s="234" t="s">
        <v>773</v>
      </c>
      <c r="B39" s="616" t="e">
        <f>B38/B34</f>
        <v>#DIV/0!</v>
      </c>
    </row>
    <row r="42" spans="1:3" ht="18.75">
      <c r="A42" s="613" t="s">
        <v>774</v>
      </c>
    </row>
    <row r="43" spans="1:3" ht="13.5" thickBot="1"/>
    <row r="44" spans="1:3" ht="14.25" thickTop="1" thickBot="1">
      <c r="A44" s="619" t="s">
        <v>758</v>
      </c>
      <c r="B44" s="624"/>
    </row>
    <row r="45" spans="1:3" ht="14.25" thickTop="1" thickBot="1">
      <c r="A45" s="619" t="s">
        <v>756</v>
      </c>
      <c r="B45" s="624"/>
    </row>
    <row r="46" spans="1:3" ht="14.25" thickTop="1" thickBot="1">
      <c r="A46" s="619" t="s">
        <v>757</v>
      </c>
      <c r="B46" s="624"/>
    </row>
    <row r="47" spans="1:3" ht="13.5" thickTop="1">
      <c r="A47" s="146" t="str">
        <f>IF(SUM(B44:B46)=GENERAL!D93,"","The number of units entered above does NOT match the number entered on the General tab")</f>
        <v/>
      </c>
      <c r="B47" s="637"/>
    </row>
    <row r="49" spans="1:6" s="589" customFormat="1" ht="25.5" customHeight="1">
      <c r="B49" s="630" t="s">
        <v>761</v>
      </c>
      <c r="C49" s="630" t="s">
        <v>760</v>
      </c>
      <c r="D49" s="630" t="s">
        <v>759</v>
      </c>
    </row>
    <row r="50" spans="1:6">
      <c r="A50" s="234" t="s">
        <v>736</v>
      </c>
      <c r="B50" s="618">
        <v>230000</v>
      </c>
      <c r="C50" s="618">
        <v>250000</v>
      </c>
      <c r="D50" s="618">
        <v>270000</v>
      </c>
    </row>
    <row r="52" spans="1:6">
      <c r="A52" s="234" t="s">
        <v>775</v>
      </c>
      <c r="B52" s="618">
        <f>B44*B50+B45*C50+B46*D50</f>
        <v>0</v>
      </c>
    </row>
    <row r="53" spans="1:6">
      <c r="A53" s="234" t="s">
        <v>159</v>
      </c>
      <c r="B53" s="626">
        <f>GENERAL!D93</f>
        <v>0</v>
      </c>
    </row>
    <row r="54" spans="1:6">
      <c r="A54" s="234" t="s">
        <v>776</v>
      </c>
      <c r="B54" s="618" t="e">
        <f>B52/B53</f>
        <v>#DIV/0!</v>
      </c>
    </row>
    <row r="55" spans="1:6">
      <c r="A55" s="234" t="s">
        <v>780</v>
      </c>
      <c r="B55" s="618" t="e">
        <f>('USES - Residential'!E92+'USES - Commercial'!E92)/B53</f>
        <v>#DIV/0!</v>
      </c>
      <c r="C55" s="594" t="e">
        <f>IF(B55&lt;=B54,"The average cost per unit is within the cost guideline","The average cost per unit exceeds the cost guideline")</f>
        <v>#DIV/0!</v>
      </c>
    </row>
    <row r="56" spans="1:6">
      <c r="A56" s="234" t="s">
        <v>769</v>
      </c>
      <c r="B56" s="616" t="e">
        <f>B55/B54</f>
        <v>#DIV/0!</v>
      </c>
    </row>
    <row r="59" spans="1:6" ht="18.75">
      <c r="A59" s="613" t="s">
        <v>737</v>
      </c>
    </row>
    <row r="60" spans="1:6" ht="13.5" thickBot="1"/>
    <row r="61" spans="1:6" ht="39.75" thickTop="1" thickBot="1">
      <c r="A61" s="627" t="s">
        <v>767</v>
      </c>
      <c r="B61" s="628"/>
      <c r="C61" s="744" t="str">
        <f>IF(B61="","",IF(B61&lt;=0.4,"The percentage of funding is within the guideline","The percentage of funding exceeds the guideline.  Use the drop down menus below to select possible exceptions to the guideline."))</f>
        <v/>
      </c>
      <c r="D61" s="745"/>
      <c r="E61" s="745"/>
      <c r="F61" s="745"/>
    </row>
    <row r="62" spans="1:6" ht="14.25" thickTop="1" thickBot="1"/>
    <row r="63" spans="1:6" ht="27" thickTop="1" thickBot="1">
      <c r="B63" s="631" t="s">
        <v>819</v>
      </c>
    </row>
    <row r="64" spans="1:6" ht="52.5" thickTop="1" thickBot="1">
      <c r="A64" s="627" t="s">
        <v>762</v>
      </c>
      <c r="B64" s="629"/>
    </row>
    <row r="65" spans="1:2" ht="39.75" thickTop="1" thickBot="1">
      <c r="A65" s="627" t="s">
        <v>763</v>
      </c>
      <c r="B65" s="629"/>
    </row>
    <row r="66" spans="1:2" ht="78" thickTop="1" thickBot="1">
      <c r="A66" s="627" t="s">
        <v>764</v>
      </c>
      <c r="B66" s="629"/>
    </row>
    <row r="67" spans="1:2" ht="13.5" thickTop="1"/>
    <row r="69" spans="1:2" ht="18.75">
      <c r="A69" s="613" t="s">
        <v>770</v>
      </c>
    </row>
    <row r="71" spans="1:2" ht="25.5">
      <c r="A71" s="632" t="s">
        <v>771</v>
      </c>
      <c r="B71" s="633" t="e">
        <f>IF(B38=0,"",IF(B38&lt;=B34,"Guideline met",IF(B38&lt;=1.1*B34,"Within 10% of guideline","Guideline NOT met")))</f>
        <v>#DIV/0!</v>
      </c>
    </row>
    <row r="72" spans="1:2" ht="25.5">
      <c r="A72" s="632" t="s">
        <v>768</v>
      </c>
      <c r="B72" s="633" t="e">
        <f>IF(B55&lt;=B54,"Guideline met",IF(B55&lt;=1.1*B54,"Within 10% of guideline","Guideline NOT met"))</f>
        <v>#DIV/0!</v>
      </c>
    </row>
    <row r="73" spans="1:2" ht="25.5" customHeight="1">
      <c r="A73" s="634" t="s">
        <v>777</v>
      </c>
      <c r="B73" s="633" t="str">
        <f>IF(B61=0,"",IF(OR(B61&lt;=0.4,COUNTIF(B64:B66,"Yes")&gt;=1),"Guideline met",IF(B61&lt;=1.1*0.4,"Within 10% of guideline","Guideline NOT met")))</f>
        <v/>
      </c>
    </row>
    <row r="76" spans="1:2">
      <c r="A76" s="234" t="s">
        <v>803</v>
      </c>
      <c r="B76" s="635">
        <f>IF(COUNTIF(B71:B73,"Guideline met")=3,5,IF(OR(COUNTIF(B71:B73,"Guideline met")=2,COUNTIF(B71:B73,"Within 10% of guideline")=3),2,0))</f>
        <v>0</v>
      </c>
    </row>
  </sheetData>
  <mergeCells count="1">
    <mergeCell ref="C61:F61"/>
  </mergeCells>
  <phoneticPr fontId="18" type="noConversion"/>
  <conditionalFormatting sqref="C13">
    <cfRule type="containsText" dxfId="4" priority="5" operator="containsText" text="Your plan does NOT meet the minimum CBE target">
      <formula>NOT(ISERROR(SEARCH("Your plan does NOT meet the minimum CBE target",C13)))</formula>
    </cfRule>
  </conditionalFormatting>
  <conditionalFormatting sqref="C38">
    <cfRule type="containsText" dxfId="3" priority="4" operator="containsText" text="The cost per square foot exceeds the cost guideline">
      <formula>NOT(ISERROR(SEARCH("The cost per square foot exceeds the cost guideline",C38)))</formula>
    </cfRule>
  </conditionalFormatting>
  <conditionalFormatting sqref="A47">
    <cfRule type="containsText" dxfId="2" priority="3" operator="containsText" text="The number of units entered above does NOT match the number entered on the General tab">
      <formula>NOT(ISERROR(SEARCH("The number of units entered above does NOT match the number entered on the General tab",A47)))</formula>
    </cfRule>
  </conditionalFormatting>
  <conditionalFormatting sqref="C55">
    <cfRule type="containsText" dxfId="1" priority="2" operator="containsText" text="The average cost per unit exceeds the cost guideline">
      <formula>NOT(ISERROR(SEARCH("The average cost per unit exceeds the cost guideline",C55)))</formula>
    </cfRule>
  </conditionalFormatting>
  <conditionalFormatting sqref="C61:F61">
    <cfRule type="containsText" dxfId="0" priority="1" operator="containsText" text="The percentage of funding exceeds the guideline.  Use the drop down menus below to select possible exceptions to the guideline.">
      <formula>NOT(ISERROR(SEARCH("The percentage of funding exceeds the guideline.  Use the drop down menus below to select possible exceptions to the guideline.",C61)))</formula>
    </cfRule>
  </conditionalFormatting>
  <dataValidations count="2">
    <dataValidation type="list" allowBlank="1" showInputMessage="1" showErrorMessage="1" sqref="B64:B66 B20:B21">
      <formula1>$A$1:$B$1</formula1>
    </dataValidation>
    <dataValidation allowBlank="1" showInputMessage="1" showErrorMessage="1" prompt="Select the appropriate maximum construction cost guideline for your project type from the above table and enter it here." sqref="B34"/>
  </dataValidations>
  <printOptions horizontalCentered="1"/>
  <pageMargins left="0.7" right="0.7" top="0.75" bottom="0.75" header="0.3" footer="0.3"/>
  <pageSetup scale="91" fitToHeight="0" orientation="portrait" useFirstPageNumber="1" r:id="rId1"/>
  <headerFooter alignWithMargins="0">
    <oddFooter>&amp;L&amp;"Times New Roman,Italic"&amp;8DHCD Form 202 - PADD (rev. June 2014)&amp;C&amp;"Times New Roman,Italic"&amp;9&amp;P&amp;R&amp;"Times New Roman,Italic"&amp;8SCORING INFORMATION</oddFooter>
  </headerFooter>
  <rowBreaks count="1" manualBreakCount="1">
    <brk id="41" max="16383" man="1"/>
  </rowBreaks>
  <ignoredErrors>
    <ignoredError sqref="B72"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2" zoomScaleNormal="100" workbookViewId="0">
      <selection activeCell="A2" sqref="A2:J2"/>
    </sheetView>
  </sheetViews>
  <sheetFormatPr defaultColWidth="9.33203125" defaultRowHeight="12.75"/>
  <cols>
    <col min="1" max="1" width="3.5" style="531" customWidth="1"/>
    <col min="2" max="2" width="48" style="531" customWidth="1"/>
    <col min="3" max="3" width="14.6640625" style="533" customWidth="1"/>
    <col min="4" max="4" width="3.83203125" style="533" customWidth="1"/>
    <col min="5" max="5" width="2.6640625" style="531" customWidth="1"/>
    <col min="6" max="6" width="41.6640625" style="531" customWidth="1"/>
    <col min="7" max="7" width="17" style="531" bestFit="1" customWidth="1"/>
    <col min="8" max="8" width="6.5" style="532" customWidth="1"/>
    <col min="9" max="9" width="6.83203125" style="531" customWidth="1"/>
    <col min="10" max="10" width="13.1640625" style="533" customWidth="1"/>
    <col min="11" max="16384" width="9.33203125" style="531"/>
  </cols>
  <sheetData>
    <row r="1" spans="1:10" s="498" customFormat="1" hidden="1">
      <c r="A1" s="498" t="s">
        <v>112</v>
      </c>
      <c r="B1" s="498" t="s">
        <v>113</v>
      </c>
      <c r="C1" s="498" t="s">
        <v>4</v>
      </c>
      <c r="D1" s="499" t="s">
        <v>114</v>
      </c>
      <c r="H1" s="499"/>
      <c r="J1" s="500"/>
    </row>
    <row r="2" spans="1:10" s="501" customFormat="1" ht="36.75" customHeight="1">
      <c r="A2" s="749" t="s">
        <v>5</v>
      </c>
      <c r="B2" s="749"/>
      <c r="C2" s="749"/>
      <c r="D2" s="749"/>
      <c r="E2" s="749"/>
      <c r="F2" s="749"/>
      <c r="G2" s="749"/>
      <c r="H2" s="749"/>
      <c r="I2" s="749"/>
      <c r="J2" s="749"/>
    </row>
    <row r="3" spans="1:10" s="501" customFormat="1">
      <c r="B3" s="502"/>
      <c r="C3" s="503"/>
      <c r="D3" s="503"/>
      <c r="H3" s="504"/>
      <c r="J3" s="503"/>
    </row>
    <row r="4" spans="1:10" s="501" customFormat="1" ht="15">
      <c r="A4" s="746" t="s">
        <v>6</v>
      </c>
      <c r="B4" s="747"/>
      <c r="C4" s="748"/>
      <c r="D4" s="503"/>
      <c r="E4" s="506" t="s">
        <v>7</v>
      </c>
      <c r="F4" s="507"/>
      <c r="G4" s="505" t="s">
        <v>621</v>
      </c>
      <c r="H4" s="508" t="s">
        <v>8</v>
      </c>
      <c r="I4" s="509" t="s">
        <v>9</v>
      </c>
      <c r="J4" s="555" t="s">
        <v>259</v>
      </c>
    </row>
    <row r="5" spans="1:10" s="501" customFormat="1">
      <c r="A5" s="511"/>
      <c r="B5" s="512" t="s">
        <v>10</v>
      </c>
      <c r="C5" s="513">
        <v>0</v>
      </c>
      <c r="D5" s="503"/>
      <c r="E5" s="511"/>
      <c r="F5" s="514" t="s">
        <v>714</v>
      </c>
      <c r="G5" s="514" t="s">
        <v>112</v>
      </c>
      <c r="H5" s="515"/>
      <c r="I5" s="516"/>
      <c r="J5" s="513">
        <v>0</v>
      </c>
    </row>
    <row r="6" spans="1:10" s="501" customFormat="1">
      <c r="A6" s="517"/>
      <c r="B6" s="518" t="s">
        <v>11</v>
      </c>
      <c r="C6" s="510">
        <v>0</v>
      </c>
      <c r="D6" s="503"/>
      <c r="E6" s="517"/>
      <c r="F6" s="507" t="s">
        <v>715</v>
      </c>
      <c r="G6" s="507" t="s">
        <v>112</v>
      </c>
      <c r="H6" s="519"/>
      <c r="I6" s="520"/>
      <c r="J6" s="510">
        <v>0</v>
      </c>
    </row>
    <row r="7" spans="1:10" s="501" customFormat="1">
      <c r="A7" s="511"/>
      <c r="B7" s="512" t="s">
        <v>12</v>
      </c>
      <c r="C7" s="513">
        <v>0</v>
      </c>
      <c r="D7" s="503"/>
      <c r="E7" s="511"/>
      <c r="F7" s="514" t="s">
        <v>13</v>
      </c>
      <c r="G7" s="514" t="s">
        <v>112</v>
      </c>
      <c r="H7" s="515"/>
      <c r="I7" s="516"/>
      <c r="J7" s="513">
        <v>0</v>
      </c>
    </row>
    <row r="8" spans="1:10" s="501" customFormat="1">
      <c r="A8" s="517"/>
      <c r="B8" s="518" t="s">
        <v>14</v>
      </c>
      <c r="C8" s="510">
        <v>0</v>
      </c>
      <c r="D8" s="503"/>
      <c r="E8" s="517"/>
      <c r="F8" s="507" t="s">
        <v>15</v>
      </c>
      <c r="G8" s="507"/>
      <c r="H8" s="519"/>
      <c r="I8" s="520"/>
      <c r="J8" s="510">
        <v>0</v>
      </c>
    </row>
    <row r="9" spans="1:10" s="501" customFormat="1">
      <c r="A9" s="511"/>
      <c r="B9" s="512" t="s">
        <v>16</v>
      </c>
      <c r="C9" s="513">
        <v>0</v>
      </c>
      <c r="D9" s="503"/>
      <c r="E9" s="511"/>
      <c r="F9" s="514"/>
      <c r="G9" s="514"/>
      <c r="H9" s="515"/>
      <c r="I9" s="516"/>
      <c r="J9" s="513">
        <v>0</v>
      </c>
    </row>
    <row r="10" spans="1:10" s="501" customFormat="1">
      <c r="A10" s="517"/>
      <c r="B10" s="518" t="s">
        <v>168</v>
      </c>
      <c r="C10" s="510">
        <v>0</v>
      </c>
      <c r="D10" s="503"/>
      <c r="E10" s="517"/>
      <c r="F10" s="507"/>
      <c r="G10" s="507"/>
      <c r="H10" s="519"/>
      <c r="I10" s="520"/>
      <c r="J10" s="510">
        <v>0</v>
      </c>
    </row>
    <row r="11" spans="1:10" s="501" customFormat="1">
      <c r="A11" s="511"/>
      <c r="B11" s="512" t="s">
        <v>80</v>
      </c>
      <c r="C11" s="513">
        <v>0</v>
      </c>
      <c r="D11" s="503"/>
      <c r="E11" s="511"/>
      <c r="F11" s="514"/>
      <c r="G11" s="514"/>
      <c r="H11" s="515"/>
      <c r="I11" s="516"/>
      <c r="J11" s="513">
        <v>0</v>
      </c>
    </row>
    <row r="12" spans="1:10" s="501" customFormat="1">
      <c r="A12" s="517"/>
      <c r="B12" s="518" t="s">
        <v>418</v>
      </c>
      <c r="C12" s="510">
        <v>0</v>
      </c>
      <c r="D12" s="503"/>
      <c r="E12" s="517"/>
      <c r="F12" s="507"/>
      <c r="G12" s="507"/>
      <c r="H12" s="519"/>
      <c r="I12" s="520"/>
      <c r="J12" s="510">
        <v>0</v>
      </c>
    </row>
    <row r="13" spans="1:10" s="501" customFormat="1">
      <c r="A13" s="511"/>
      <c r="B13" s="512"/>
      <c r="C13" s="513"/>
      <c r="D13" s="521"/>
      <c r="E13" s="511"/>
      <c r="F13" s="514"/>
      <c r="G13" s="514"/>
      <c r="H13" s="515"/>
      <c r="I13" s="516"/>
      <c r="J13" s="513"/>
    </row>
    <row r="14" spans="1:10" s="501" customFormat="1">
      <c r="A14" s="746" t="s">
        <v>81</v>
      </c>
      <c r="B14" s="748"/>
      <c r="C14" s="522">
        <f>SUM(C5:C13)</f>
        <v>0</v>
      </c>
      <c r="D14" s="503"/>
      <c r="E14" s="746" t="s">
        <v>81</v>
      </c>
      <c r="F14" s="747"/>
      <c r="G14" s="747"/>
      <c r="H14" s="747"/>
      <c r="I14" s="748"/>
      <c r="J14" s="522">
        <f>SUM(J5:J13)</f>
        <v>0</v>
      </c>
    </row>
    <row r="16" spans="1:10" s="501" customFormat="1" ht="18">
      <c r="A16" s="746" t="s">
        <v>82</v>
      </c>
      <c r="B16" s="747"/>
      <c r="C16" s="748"/>
      <c r="D16" s="503"/>
      <c r="E16" s="506" t="s">
        <v>685</v>
      </c>
      <c r="F16" s="507"/>
      <c r="G16" s="505" t="s">
        <v>621</v>
      </c>
      <c r="H16" s="508" t="s">
        <v>8</v>
      </c>
      <c r="I16" s="509" t="s">
        <v>9</v>
      </c>
      <c r="J16" s="555" t="s">
        <v>259</v>
      </c>
    </row>
    <row r="17" spans="1:10" s="501" customFormat="1">
      <c r="A17" s="511"/>
      <c r="B17" s="512" t="s">
        <v>83</v>
      </c>
      <c r="C17" s="513">
        <f>C14</f>
        <v>0</v>
      </c>
      <c r="D17" s="503"/>
      <c r="E17" s="511"/>
      <c r="F17" s="514" t="s">
        <v>716</v>
      </c>
      <c r="G17" s="514"/>
      <c r="H17" s="515"/>
      <c r="I17" s="511"/>
      <c r="J17" s="513">
        <v>0</v>
      </c>
    </row>
    <row r="18" spans="1:10" s="501" customFormat="1">
      <c r="A18" s="517"/>
      <c r="B18" s="518" t="s">
        <v>84</v>
      </c>
      <c r="C18" s="510">
        <v>0</v>
      </c>
      <c r="D18" s="503"/>
      <c r="E18" s="517"/>
      <c r="F18" s="507" t="s">
        <v>717</v>
      </c>
      <c r="G18" s="507"/>
      <c r="H18" s="519"/>
      <c r="I18" s="517"/>
      <c r="J18" s="510">
        <v>0</v>
      </c>
    </row>
    <row r="19" spans="1:10" s="501" customFormat="1">
      <c r="A19" s="511"/>
      <c r="B19" s="512" t="s">
        <v>721</v>
      </c>
      <c r="C19" s="513">
        <v>0</v>
      </c>
      <c r="D19" s="503"/>
      <c r="E19" s="511"/>
      <c r="F19" s="514" t="s">
        <v>85</v>
      </c>
      <c r="G19" s="514"/>
      <c r="H19" s="515"/>
      <c r="I19" s="511"/>
      <c r="J19" s="513">
        <v>0</v>
      </c>
    </row>
    <row r="20" spans="1:10" s="501" customFormat="1">
      <c r="A20" s="517"/>
      <c r="B20" s="518" t="s">
        <v>86</v>
      </c>
      <c r="C20" s="510">
        <v>0</v>
      </c>
      <c r="D20" s="503"/>
      <c r="E20" s="517"/>
      <c r="F20" s="507" t="s">
        <v>718</v>
      </c>
      <c r="G20" s="507"/>
      <c r="H20" s="519"/>
      <c r="I20" s="517"/>
      <c r="J20" s="510">
        <v>0</v>
      </c>
    </row>
    <row r="21" spans="1:10" s="501" customFormat="1">
      <c r="A21" s="511"/>
      <c r="B21" s="512" t="s">
        <v>87</v>
      </c>
      <c r="C21" s="513">
        <v>0</v>
      </c>
      <c r="D21" s="503"/>
      <c r="E21" s="511"/>
      <c r="F21" s="514" t="s">
        <v>13</v>
      </c>
      <c r="G21" s="514"/>
      <c r="H21" s="515"/>
      <c r="I21" s="511"/>
      <c r="J21" s="513">
        <v>0</v>
      </c>
    </row>
    <row r="22" spans="1:10" s="501" customFormat="1">
      <c r="A22" s="517"/>
      <c r="B22" s="518" t="s">
        <v>88</v>
      </c>
      <c r="C22" s="510">
        <v>0</v>
      </c>
      <c r="D22" s="503"/>
      <c r="E22" s="517"/>
      <c r="F22" s="507" t="s">
        <v>89</v>
      </c>
      <c r="G22" s="507"/>
      <c r="H22" s="519"/>
      <c r="I22" s="517"/>
      <c r="J22" s="510">
        <v>0</v>
      </c>
    </row>
    <row r="23" spans="1:10" s="501" customFormat="1">
      <c r="A23" s="511"/>
      <c r="B23" s="512" t="s">
        <v>120</v>
      </c>
      <c r="C23" s="513">
        <v>0</v>
      </c>
      <c r="D23" s="503"/>
      <c r="E23" s="511"/>
      <c r="F23" s="514" t="s">
        <v>418</v>
      </c>
      <c r="G23" s="514"/>
      <c r="H23" s="515"/>
      <c r="I23" s="511"/>
      <c r="J23" s="513">
        <v>0</v>
      </c>
    </row>
    <row r="24" spans="1:10" s="501" customFormat="1">
      <c r="A24" s="517"/>
      <c r="B24" s="518"/>
      <c r="C24" s="510"/>
      <c r="D24" s="503"/>
      <c r="E24" s="517"/>
      <c r="F24" s="507"/>
      <c r="G24" s="507"/>
      <c r="H24" s="519"/>
      <c r="I24" s="517"/>
      <c r="J24" s="510"/>
    </row>
    <row r="25" spans="1:10" s="501" customFormat="1">
      <c r="A25" s="511"/>
      <c r="B25" s="512"/>
      <c r="C25" s="513"/>
      <c r="D25" s="521"/>
      <c r="E25" s="511"/>
      <c r="F25" s="514"/>
      <c r="G25" s="514"/>
      <c r="H25" s="515"/>
      <c r="I25" s="511"/>
      <c r="J25" s="513"/>
    </row>
    <row r="26" spans="1:10" s="501" customFormat="1">
      <c r="A26" s="746" t="s">
        <v>81</v>
      </c>
      <c r="B26" s="748"/>
      <c r="C26" s="522">
        <f>SUM(C17:C25)</f>
        <v>0</v>
      </c>
      <c r="D26" s="503"/>
      <c r="E26" s="746" t="s">
        <v>81</v>
      </c>
      <c r="F26" s="747"/>
      <c r="G26" s="747"/>
      <c r="H26" s="747"/>
      <c r="I26" s="748"/>
      <c r="J26" s="522">
        <f>SUM(J17:J25)</f>
        <v>0</v>
      </c>
    </row>
    <row r="27" spans="1:10" s="501" customFormat="1">
      <c r="B27" s="523"/>
      <c r="C27" s="503"/>
      <c r="D27" s="503"/>
      <c r="F27" s="523"/>
      <c r="G27" s="523"/>
      <c r="H27" s="504"/>
      <c r="J27" s="503"/>
    </row>
    <row r="28" spans="1:10" s="501" customFormat="1" ht="18">
      <c r="A28" s="746" t="s">
        <v>90</v>
      </c>
      <c r="B28" s="747"/>
      <c r="C28" s="748"/>
      <c r="D28" s="503"/>
      <c r="E28" s="506" t="s">
        <v>686</v>
      </c>
      <c r="F28" s="507"/>
      <c r="G28" s="505" t="s">
        <v>621</v>
      </c>
      <c r="H28" s="508" t="s">
        <v>8</v>
      </c>
      <c r="I28" s="509" t="s">
        <v>9</v>
      </c>
      <c r="J28" s="555" t="s">
        <v>259</v>
      </c>
    </row>
    <row r="29" spans="1:10" s="501" customFormat="1">
      <c r="A29" s="511"/>
      <c r="B29" s="512" t="s">
        <v>91</v>
      </c>
      <c r="C29" s="513">
        <f>C26</f>
        <v>0</v>
      </c>
      <c r="D29" s="503"/>
      <c r="E29" s="511"/>
      <c r="F29" s="514" t="s">
        <v>719</v>
      </c>
      <c r="G29" s="514"/>
      <c r="H29" s="515"/>
      <c r="I29" s="511"/>
      <c r="J29" s="513">
        <v>0</v>
      </c>
    </row>
    <row r="30" spans="1:10" s="501" customFormat="1">
      <c r="A30" s="517"/>
      <c r="B30" s="518" t="s">
        <v>92</v>
      </c>
      <c r="C30" s="510">
        <v>0</v>
      </c>
      <c r="D30" s="503"/>
      <c r="E30" s="517"/>
      <c r="F30" s="507" t="s">
        <v>720</v>
      </c>
      <c r="G30" s="507"/>
      <c r="H30" s="519"/>
      <c r="I30" s="517"/>
      <c r="J30" s="510">
        <v>0</v>
      </c>
    </row>
    <row r="31" spans="1:10" s="501" customFormat="1">
      <c r="A31" s="511"/>
      <c r="B31" s="512" t="s">
        <v>651</v>
      </c>
      <c r="C31" s="513">
        <v>0</v>
      </c>
      <c r="D31" s="503"/>
      <c r="E31" s="511"/>
      <c r="F31" s="514" t="s">
        <v>85</v>
      </c>
      <c r="G31" s="514"/>
      <c r="H31" s="515"/>
      <c r="I31" s="511"/>
      <c r="J31" s="513">
        <v>0</v>
      </c>
    </row>
    <row r="32" spans="1:10" s="501" customFormat="1">
      <c r="A32" s="517"/>
      <c r="B32" s="518" t="s">
        <v>652</v>
      </c>
      <c r="C32" s="510">
        <v>0</v>
      </c>
      <c r="D32" s="503"/>
      <c r="E32" s="517"/>
      <c r="F32" s="507" t="s">
        <v>715</v>
      </c>
      <c r="G32" s="507"/>
      <c r="H32" s="519"/>
      <c r="I32" s="517"/>
      <c r="J32" s="510">
        <v>0</v>
      </c>
    </row>
    <row r="33" spans="1:10" s="501" customFormat="1">
      <c r="A33" s="511"/>
      <c r="B33" s="512" t="s">
        <v>418</v>
      </c>
      <c r="C33" s="513">
        <v>0</v>
      </c>
      <c r="D33" s="503"/>
      <c r="E33" s="511"/>
      <c r="F33" s="514" t="s">
        <v>13</v>
      </c>
      <c r="G33" s="514"/>
      <c r="H33" s="515"/>
      <c r="I33" s="511"/>
      <c r="J33" s="513">
        <v>0</v>
      </c>
    </row>
    <row r="34" spans="1:10" s="501" customFormat="1">
      <c r="A34" s="517"/>
      <c r="B34" s="518"/>
      <c r="C34" s="510"/>
      <c r="D34" s="503"/>
      <c r="E34" s="517"/>
      <c r="F34" s="507" t="s">
        <v>89</v>
      </c>
      <c r="G34" s="507"/>
      <c r="H34" s="519"/>
      <c r="I34" s="517"/>
      <c r="J34" s="510">
        <v>0</v>
      </c>
    </row>
    <row r="35" spans="1:10" s="501" customFormat="1">
      <c r="A35" s="511"/>
      <c r="B35" s="512"/>
      <c r="C35" s="513"/>
      <c r="D35" s="503"/>
      <c r="E35" s="511"/>
      <c r="F35" s="514" t="s">
        <v>418</v>
      </c>
      <c r="G35" s="514"/>
      <c r="H35" s="515"/>
      <c r="I35" s="511"/>
      <c r="J35" s="513">
        <v>0</v>
      </c>
    </row>
    <row r="36" spans="1:10" s="501" customFormat="1">
      <c r="A36" s="517"/>
      <c r="B36" s="518"/>
      <c r="C36" s="510"/>
      <c r="D36" s="524"/>
      <c r="E36" s="517"/>
      <c r="F36" s="507"/>
      <c r="G36" s="507"/>
      <c r="H36" s="519"/>
      <c r="I36" s="517"/>
      <c r="J36" s="510"/>
    </row>
    <row r="37" spans="1:10" s="501" customFormat="1">
      <c r="A37" s="525"/>
      <c r="B37" s="526"/>
      <c r="C37" s="527"/>
      <c r="D37" s="524"/>
      <c r="E37" s="525"/>
      <c r="F37" s="528"/>
      <c r="G37" s="528"/>
      <c r="H37" s="529"/>
      <c r="I37" s="525"/>
      <c r="J37" s="527"/>
    </row>
    <row r="38" spans="1:10" s="501" customFormat="1">
      <c r="A38" s="746" t="s">
        <v>81</v>
      </c>
      <c r="B38" s="748"/>
      <c r="C38" s="522">
        <f>SUM(C29:C37)</f>
        <v>0</v>
      </c>
      <c r="D38" s="524"/>
      <c r="E38" s="746" t="s">
        <v>81</v>
      </c>
      <c r="F38" s="747"/>
      <c r="G38" s="747"/>
      <c r="H38" s="747"/>
      <c r="I38" s="748"/>
      <c r="J38" s="522">
        <f>SUM(J29:J37)</f>
        <v>0</v>
      </c>
    </row>
    <row r="40" spans="1:10" ht="15.75">
      <c r="A40" s="501"/>
      <c r="B40" s="501"/>
      <c r="C40" s="503"/>
      <c r="D40" s="503"/>
      <c r="E40" s="530" t="s">
        <v>687</v>
      </c>
    </row>
  </sheetData>
  <mergeCells count="10">
    <mergeCell ref="A28:C28"/>
    <mergeCell ref="A38:B38"/>
    <mergeCell ref="E38:I38"/>
    <mergeCell ref="A2:J2"/>
    <mergeCell ref="A4:C4"/>
    <mergeCell ref="A14:B14"/>
    <mergeCell ref="E14:I14"/>
    <mergeCell ref="A16:C16"/>
    <mergeCell ref="A26:B26"/>
    <mergeCell ref="E26:I26"/>
  </mergeCells>
  <phoneticPr fontId="18" type="noConversion"/>
  <dataValidations xWindow="371" yWindow="438" count="3">
    <dataValidation type="list" allowBlank="1" showInputMessage="1" showErrorMessage="1" sqref="G5:G13 G29:G37 G17:G25">
      <formula1>$A$1:$D$1</formula1>
    </dataValidation>
    <dataValidation allowBlank="1" showInputMessage="1" showErrorMessage="1" promptTitle="DO NOT CHANGE THIS CELL" prompt="This item equals predevelopment uses above" sqref="C17"/>
    <dataValidation allowBlank="1" showInputMessage="1" showErrorMessage="1" promptTitle="DO NOT CHANGE THIS CELL" prompt="This item equals acquisition / construction uses above" sqref="C29"/>
  </dataValidations>
  <printOptions horizontalCentered="1"/>
  <pageMargins left="0.28999999999999998" right="0.25" top="0.5" bottom="0.25" header="0.5" footer="0.39"/>
  <pageSetup scale="94" fitToHeight="0" orientation="landscape" useFirstPageNumber="1" r:id="rId1"/>
  <headerFooter alignWithMargins="0">
    <oddFooter>&amp;L&amp;"Times New Roman,Italic"&amp;8DHCD Form 202 - PADD (rev. June 2014)&amp;C&amp;"Times New Roman,Italic"&amp;9&amp;P&amp;R&amp;"Times New Roman,Italic"&amp;8PHASED SOURCES AND USES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financeapp</vt:lpstr>
      <vt:lpstr>GENERAL</vt:lpstr>
      <vt:lpstr>DEV TEAM</vt:lpstr>
      <vt:lpstr>INCOME</vt:lpstr>
      <vt:lpstr>EXPENSES</vt:lpstr>
      <vt:lpstr>USES - Residential</vt:lpstr>
      <vt:lpstr>USES - Commercial</vt:lpstr>
      <vt:lpstr>Scoring</vt:lpstr>
      <vt:lpstr>Phased S&amp;U</vt:lpstr>
      <vt:lpstr>PERM. SOURCES</vt:lpstr>
      <vt:lpstr>TAX CREDIT</vt:lpstr>
      <vt:lpstr>PRO FORMA</vt:lpstr>
      <vt:lpstr>SUMMARY</vt:lpstr>
      <vt:lpstr>'DEV TEAM'!Print_Area</vt:lpstr>
      <vt:lpstr>EXPENSES!Print_Area</vt:lpstr>
      <vt:lpstr>financeapp!Print_Area</vt:lpstr>
      <vt:lpstr>GENERAL!Print_Area</vt:lpstr>
      <vt:lpstr>'PERM. SOURCES'!Print_Area</vt:lpstr>
      <vt:lpstr>'Phased S&amp;U'!Print_Area</vt:lpstr>
      <vt:lpstr>'PRO FORMA'!Print_Area</vt:lpstr>
      <vt:lpstr>'USES - Commercial'!Print_Area</vt:lpstr>
      <vt:lpstr>'USES - Residential'!Print_Area</vt:lpstr>
      <vt:lpstr>'PRO FORMA'!Print_Titles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DHCD User</dc:creator>
  <cp:lastModifiedBy>ServUS</cp:lastModifiedBy>
  <cp:lastPrinted>2014-06-30T16:30:34Z</cp:lastPrinted>
  <dcterms:created xsi:type="dcterms:W3CDTF">1999-06-15T22:04:33Z</dcterms:created>
  <dcterms:modified xsi:type="dcterms:W3CDTF">2014-07-01T19:44:54Z</dcterms:modified>
</cp:coreProperties>
</file>